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urrent Physics GRE requirement" sheetId="1" r:id="rId3"/>
  </sheets>
  <definedNames/>
  <calcPr/>
</workbook>
</file>

<file path=xl/sharedStrings.xml><?xml version="1.0" encoding="utf-8"?>
<sst xmlns="http://schemas.openxmlformats.org/spreadsheetml/2006/main" count="690" uniqueCount="275">
  <si>
    <t>The following programs are sorted by Physics GRE score acceptance policy, where the programs that have completely abandoned the Physics GRE are listed on top and those with increasingly less-progressive policies are listed towards the end (otherwise listing is alphabetical). The AAS council's recommendation is "that graduate programs eliminate or make optional the GRE and PGRE as metrics of evaluation for graduate applicants," but the author of this spreadsheet believes all depreciations of the test are positive developments and should be encouraged. For more info on the rationale for such a change, please see the links below the table.</t>
  </si>
  <si>
    <t>Please send e-mails to guillochon@gmail.com to propose edits to this list.</t>
  </si>
  <si>
    <t>Program</t>
  </si>
  <si>
    <t>Department †</t>
  </si>
  <si>
    <t>Physics GRE*</t>
  </si>
  <si>
    <t>Policy</t>
  </si>
  <si>
    <t>Verified (by)</t>
  </si>
  <si>
    <t>* Key:</t>
  </si>
  <si>
    <t>Cal State Northridge ᵐ</t>
  </si>
  <si>
    <t>Phys. &amp; Ast.</t>
  </si>
  <si>
    <t>N</t>
  </si>
  <si>
    <t>Y (J. Barranco)</t>
  </si>
  <si>
    <t>N = Does not accept PGRE</t>
  </si>
  <si>
    <t>Case Western Reserve</t>
  </si>
  <si>
    <t>Astronomy</t>
  </si>
  <si>
    <t>Y (C. Mihos)</t>
  </si>
  <si>
    <t>O = Optional reporting ‡</t>
  </si>
  <si>
    <t>Michigan ᶠ</t>
  </si>
  <si>
    <t>Ast. &amp; Astrophys.</t>
  </si>
  <si>
    <t>Y (E. Rauscher)</t>
  </si>
  <si>
    <t>R = Reporting recommended ‡</t>
  </si>
  <si>
    <t>New Mexico State</t>
  </si>
  <si>
    <t>Y (J. Jackiewicz)</t>
  </si>
  <si>
    <t>Y = Still required</t>
  </si>
  <si>
    <t>San Francisco State ᵐ</t>
  </si>
  <si>
    <t>Toledo</t>
  </si>
  <si>
    <t>Y (M. Cushing)</t>
  </si>
  <si>
    <t>ᵃ = Alternative requirement if PGRE not reported</t>
  </si>
  <si>
    <t>UC Irvine ᵈᵒ</t>
  </si>
  <si>
    <t>Y (K. Abazajian)</t>
  </si>
  <si>
    <t>ᶜ = Considering relaxing policy</t>
  </si>
  <si>
    <t>UT Austin ᶠ</t>
  </si>
  <si>
    <t>Y (C. Casey)</t>
  </si>
  <si>
    <t>ᵈ = Department ignores PGRE, but school requires</t>
  </si>
  <si>
    <t>Vanderbilt</t>
  </si>
  <si>
    <t>Astrophysics</t>
  </si>
  <si>
    <t>Y (J. Guillochon)</t>
  </si>
  <si>
    <t>ᵉ = "Exceptions" made</t>
  </si>
  <si>
    <t>Washington</t>
  </si>
  <si>
    <t>Y (A. Romanowsky)</t>
  </si>
  <si>
    <t>ᶠ = Offers fee waiver</t>
  </si>
  <si>
    <t>Alabama</t>
  </si>
  <si>
    <t>O</t>
  </si>
  <si>
    <t>Y (J. Bailin)</t>
  </si>
  <si>
    <t>ᵍ = General GRE not required</t>
  </si>
  <si>
    <t>Alberta</t>
  </si>
  <si>
    <t>Y (N. Ivanova)</t>
  </si>
  <si>
    <t>ⁱ = Required for international students</t>
  </si>
  <si>
    <t>Arizona</t>
  </si>
  <si>
    <t>Y (E. Cangi)</t>
  </si>
  <si>
    <t>ᵐ = Masters only program</t>
  </si>
  <si>
    <t>Planetary</t>
  </si>
  <si>
    <t>Y (A. Springmann)</t>
  </si>
  <si>
    <t>ⁿ = No fee to apply</t>
  </si>
  <si>
    <t>Arizona State</t>
  </si>
  <si>
    <t>Earth &amp; Space</t>
  </si>
  <si>
    <t>Y. (S. Starrfield)</t>
  </si>
  <si>
    <t>ᵒ = Online policy not yet updated to reflect current status</t>
  </si>
  <si>
    <t>Appalacian State</t>
  </si>
  <si>
    <t>ʳ = PGRE weight reduced in evaluation and/or no minimum score</t>
  </si>
  <si>
    <t>Colorado (Boulder)</t>
  </si>
  <si>
    <t>Ast. &amp; Planet</t>
  </si>
  <si>
    <t>Y (A. Aarnio)</t>
  </si>
  <si>
    <t>ˢ = Astronomy sub-discipline doesn't use PGRE</t>
  </si>
  <si>
    <t>Bowling Green</t>
  </si>
  <si>
    <t>ᵘ = Allows unofficial reporting</t>
  </si>
  <si>
    <t>Brandeis</t>
  </si>
  <si>
    <t>Physics</t>
  </si>
  <si>
    <t>Caltech ᶠ</t>
  </si>
  <si>
    <t>Y (H. Ngo)</t>
  </si>
  <si>
    <t>Fraction of programs with each policy:</t>
  </si>
  <si>
    <t>Central Florida</t>
  </si>
  <si>
    <t>Clemson</t>
  </si>
  <si>
    <t>Cornell ᶠ</t>
  </si>
  <si>
    <t>Y (N. Allen)</t>
  </si>
  <si>
    <t>Denver</t>
  </si>
  <si>
    <t>Y (J. Hoffman)</t>
  </si>
  <si>
    <t>DePaul ᵐ</t>
  </si>
  <si>
    <t>Y (V. Bhalotia)</t>
  </si>
  <si>
    <t>Eastern Michigan</t>
  </si>
  <si>
    <t>Emory</t>
  </si>
  <si>
    <t>Y (N. Larsen)</t>
  </si>
  <si>
    <t>Florida</t>
  </si>
  <si>
    <t>Y (D. Narayanan)</t>
  </si>
  <si>
    <t>Florida Inst. of Tech ᶠ</t>
  </si>
  <si>
    <t>Phys. &amp; Space Sci.</t>
  </si>
  <si>
    <t>Y (E. Perlman)</t>
  </si>
  <si>
    <t>Florida State</t>
  </si>
  <si>
    <t>Y (R. Wechsler)</t>
  </si>
  <si>
    <t>Georgia State ᶠᵘ</t>
  </si>
  <si>
    <t>Y (M. Bentz)</t>
  </si>
  <si>
    <t>Georgia Tech ⁱ</t>
  </si>
  <si>
    <t>Y (D. Ballantyne)</t>
  </si>
  <si>
    <t>Harvard ᵍ</t>
  </si>
  <si>
    <t>Hawaii (Manoa)</t>
  </si>
  <si>
    <t>Illinois Urbana-Champaign</t>
  </si>
  <si>
    <t>Y (L. Looney)</t>
  </si>
  <si>
    <t>Y (J. Filippini)</t>
  </si>
  <si>
    <t>Indiana Univ.</t>
  </si>
  <si>
    <t>Y (E. Mills)</t>
  </si>
  <si>
    <t>Johns Hopkins</t>
  </si>
  <si>
    <t>Y (S. Horst)</t>
  </si>
  <si>
    <t>Kansas State</t>
  </si>
  <si>
    <t>Massachusetts (Amherst) ᵒ</t>
  </si>
  <si>
    <t>Y (A. Pope)</t>
  </si>
  <si>
    <t>Massachusetts (Dartmouth) ᵍᵐ</t>
  </si>
  <si>
    <t>Y (R. Fisher)</t>
  </si>
  <si>
    <t>McGill</t>
  </si>
  <si>
    <t>Y (D. Haggard)</t>
  </si>
  <si>
    <t>McMaster</t>
  </si>
  <si>
    <t>Y (A. Sills)</t>
  </si>
  <si>
    <t>Michigan State</t>
  </si>
  <si>
    <t>Y (J. Strader)</t>
  </si>
  <si>
    <t>Minnesota</t>
  </si>
  <si>
    <t>Y (E. Ryan)</t>
  </si>
  <si>
    <t>Mississippi</t>
  </si>
  <si>
    <t>New Mexico Tech</t>
  </si>
  <si>
    <t>Y (T. Candelaria)</t>
  </si>
  <si>
    <t>North Carolina</t>
  </si>
  <si>
    <t>Y (A. Mann)</t>
  </si>
  <si>
    <t>Northwestern</t>
  </si>
  <si>
    <t>Y (F. Rasio)</t>
  </si>
  <si>
    <t>Ohio State</t>
  </si>
  <si>
    <t>Y (L. Lopez)</t>
  </si>
  <si>
    <t>Ohio Univ.</t>
  </si>
  <si>
    <t>Y (D. Clowe)</t>
  </si>
  <si>
    <t>Pittsburgh ᶠ</t>
  </si>
  <si>
    <t>Y (R. Bezanson)</t>
  </si>
  <si>
    <t>Rochester (RIT)</t>
  </si>
  <si>
    <t>Y (J. Kartaltepe)</t>
  </si>
  <si>
    <t>San Jose State ᵐ</t>
  </si>
  <si>
    <t>Y (M. Kaufman)</t>
  </si>
  <si>
    <t>South Carolina</t>
  </si>
  <si>
    <t>Stanford ᶠ</t>
  </si>
  <si>
    <t>Texas A&amp;M</t>
  </si>
  <si>
    <t xml:space="preserve">Astronomy </t>
  </si>
  <si>
    <t>Y (C. Papovich)</t>
  </si>
  <si>
    <t>Texas Christian Univ.</t>
  </si>
  <si>
    <t>Y (P. Frinchaboy)</t>
  </si>
  <si>
    <t>Texas Tech</t>
  </si>
  <si>
    <t>Y (T. Maccarone)</t>
  </si>
  <si>
    <t>Toronto</t>
  </si>
  <si>
    <t>Y (R. Domagalski)</t>
  </si>
  <si>
    <t>UBC ᵒ</t>
  </si>
  <si>
    <t>Y (I. Stairs)</t>
  </si>
  <si>
    <t>UC Santa Barbara ˢ</t>
  </si>
  <si>
    <t>Y (B. Mazin)</t>
  </si>
  <si>
    <t>UC Santa Cruz ʳ</t>
  </si>
  <si>
    <t>Utah ᶠᵒ</t>
  </si>
  <si>
    <t>Y (P. Sandick)</t>
  </si>
  <si>
    <t>Wesleyan ᵐⁿ</t>
  </si>
  <si>
    <t>Y (M. Hughes)</t>
  </si>
  <si>
    <t>West Virginia</t>
  </si>
  <si>
    <t>Y (M. McLaughlin)</t>
  </si>
  <si>
    <t>Western Ontario</t>
  </si>
  <si>
    <t>Y (S. Gallagher)</t>
  </si>
  <si>
    <t>Wisconsin-Madison</t>
  </si>
  <si>
    <t>Y (D. Krishnarao)</t>
  </si>
  <si>
    <t>Yale ᵒ</t>
  </si>
  <si>
    <t>Y (M. Geha)</t>
  </si>
  <si>
    <t>Alaska</t>
  </si>
  <si>
    <t>R</t>
  </si>
  <si>
    <t>Ball State</t>
  </si>
  <si>
    <t>Binghampton</t>
  </si>
  <si>
    <t>Brown</t>
  </si>
  <si>
    <t>Cal State Long Beach ᵐ</t>
  </si>
  <si>
    <t>Caltech ᶠᵒ</t>
  </si>
  <si>
    <t>Y (M. de los Reyes)</t>
  </si>
  <si>
    <t>Central Michigan</t>
  </si>
  <si>
    <t>Chicago</t>
  </si>
  <si>
    <t>Y (L. Rogers)</t>
  </si>
  <si>
    <t>Cincinnati</t>
  </si>
  <si>
    <t>George Mason</t>
  </si>
  <si>
    <t>Y (B. Dreyfus)</t>
  </si>
  <si>
    <t>Georgia</t>
  </si>
  <si>
    <t>Iowa</t>
  </si>
  <si>
    <t>Kansas ᵃᶠ</t>
  </si>
  <si>
    <t>Y (H. Feldman)</t>
  </si>
  <si>
    <t>Kentucky</t>
  </si>
  <si>
    <t>Lehigh</t>
  </si>
  <si>
    <t>Y (J. Pepper)</t>
  </si>
  <si>
    <t>Louisiana State</t>
  </si>
  <si>
    <t>Y (R. Wallace)</t>
  </si>
  <si>
    <t xml:space="preserve">Louisville </t>
  </si>
  <si>
    <t>Y (B. Holwerda)</t>
  </si>
  <si>
    <t>Michigan</t>
  </si>
  <si>
    <t>Minnesota State</t>
  </si>
  <si>
    <t>Mississippi State</t>
  </si>
  <si>
    <t>Missouri</t>
  </si>
  <si>
    <t>Nebraska</t>
  </si>
  <si>
    <t>North Carolina State ᵉᶠ</t>
  </si>
  <si>
    <t>Y (K. Daniels)</t>
  </si>
  <si>
    <t>Northern Arizona Univ.</t>
  </si>
  <si>
    <t>Oklahoma</t>
  </si>
  <si>
    <t>Tennessee</t>
  </si>
  <si>
    <t>Tufts</t>
  </si>
  <si>
    <t>UC Davis</t>
  </si>
  <si>
    <t>Y (M. Chessey)</t>
  </si>
  <si>
    <t>UT San Antonio</t>
  </si>
  <si>
    <t>Washington State</t>
  </si>
  <si>
    <t>Washington St. Louis</t>
  </si>
  <si>
    <t>Wayne State</t>
  </si>
  <si>
    <t>Wisconsin-Milwaukee</t>
  </si>
  <si>
    <t>Y (D. Erb)</t>
  </si>
  <si>
    <t>Wyoming</t>
  </si>
  <si>
    <t>Y (D. Dale)</t>
  </si>
  <si>
    <t>Y</t>
  </si>
  <si>
    <t>Boston University</t>
  </si>
  <si>
    <t>Brigham Young</t>
  </si>
  <si>
    <t>Y (E. Hintz)</t>
  </si>
  <si>
    <t>Carnegie Mellon</t>
  </si>
  <si>
    <t>Columbia</t>
  </si>
  <si>
    <t>Y (A. Lucy)</t>
  </si>
  <si>
    <t>Connecticut</t>
  </si>
  <si>
    <t>Y (K. Whitaker)</t>
  </si>
  <si>
    <t>Cornell</t>
  </si>
  <si>
    <t>Dartmouth</t>
  </si>
  <si>
    <t>Delaware</t>
  </si>
  <si>
    <t>Duke</t>
  </si>
  <si>
    <t>Y (L. Blecha)</t>
  </si>
  <si>
    <t>Harvard</t>
  </si>
  <si>
    <t>Houston</t>
  </si>
  <si>
    <t>Iowa State</t>
  </si>
  <si>
    <t>Maine</t>
  </si>
  <si>
    <t>Maryland ᵉᶠʳ</t>
  </si>
  <si>
    <t>Y (A. Wilkins)</t>
  </si>
  <si>
    <t>Maryland</t>
  </si>
  <si>
    <t>MIT</t>
  </si>
  <si>
    <t>Y (V. Kalogera)</t>
  </si>
  <si>
    <t>Notre Dame</t>
  </si>
  <si>
    <t>Y (C. Howk)</t>
  </si>
  <si>
    <t>NYU</t>
  </si>
  <si>
    <t>Penn State ᶠᵘ</t>
  </si>
  <si>
    <t>Y (D. Barringer)</t>
  </si>
  <si>
    <t>Penn State</t>
  </si>
  <si>
    <t>Pennsylvania</t>
  </si>
  <si>
    <t>Princeton ᶠ</t>
  </si>
  <si>
    <t>Princeton</t>
  </si>
  <si>
    <t>Purdue</t>
  </si>
  <si>
    <t>Rensselaer Polytech</t>
  </si>
  <si>
    <t>Rice ʳ</t>
  </si>
  <si>
    <t>Y (J. Whitley)</t>
  </si>
  <si>
    <t>Rochester Univ.</t>
  </si>
  <si>
    <t>Rutgers ᶠʳ</t>
  </si>
  <si>
    <t>Y (A. Baker)</t>
  </si>
  <si>
    <t>San Diego State ᵐ</t>
  </si>
  <si>
    <t>Southern Mississippi</t>
  </si>
  <si>
    <t>Stanford</t>
  </si>
  <si>
    <t>Applied Physics</t>
  </si>
  <si>
    <t>Stony Brook University ᵒ</t>
  </si>
  <si>
    <t>Y (M. Zingale)</t>
  </si>
  <si>
    <t>UC Berkeley</t>
  </si>
  <si>
    <t>UC Los Angeles ᵘ</t>
  </si>
  <si>
    <t>UC Riverside</t>
  </si>
  <si>
    <t>Y (B. Siana)</t>
  </si>
  <si>
    <t>UC Santa Cruz</t>
  </si>
  <si>
    <t>UC San Diego ᶠ</t>
  </si>
  <si>
    <t>Y (K. Sandstrom)</t>
  </si>
  <si>
    <t>USC</t>
  </si>
  <si>
    <t>UT Austin</t>
  </si>
  <si>
    <t>Virginia ᶠ</t>
  </si>
  <si>
    <t>Virginia</t>
  </si>
  <si>
    <t>Notes: Much of the info comes from E&amp;I group on FB and the following sources:</t>
  </si>
  <si>
    <t>https://www.gradschoolshopper.com/gradschool/browseby.jsp?q=3&amp;cid=7</t>
  </si>
  <si>
    <t>https://docs.google.com/spreadsheets/d/1xAKgOrwIykmOtx-kIkvvbaQohnXrxnpAH4vMCnIzIOU/edit#gid=0</t>
  </si>
  <si>
    <t>For more reading on the rationale for elimination of the Physics GRE requirement, please see the following:</t>
  </si>
  <si>
    <t>http://www.nature.com/naturejobs/science/articles/10.1038/nj7504-303a</t>
  </si>
  <si>
    <t>http://womeninastronomy.blogspot.com/2014/06/increasing-diversity-by-ditching-gre.html</t>
  </si>
  <si>
    <t>https://arxiv.org/pdf/1512.03709.pdf</t>
  </si>
  <si>
    <t>http://advances.sciencemag.org/content/5/1/eaat7550.full</t>
  </si>
  <si>
    <t>GRE policies for other subject tests:</t>
  </si>
  <si>
    <t>AAS Statement on Limiting the Use of GRE Scores:</t>
  </si>
  <si>
    <t>https://aas.org/governance/council-resolutions#GRE</t>
  </si>
  <si>
    <t>† Listed department reflects how admissions are considered, even if surrogate departments operate independently or the PhD is offered by a joint department.</t>
  </si>
  <si>
    <t>‡ "Optional" vs. "recommended" is a fuzzy line for some departments that don't make the distinction clear in their policy URLs. In general, we will mark a department as "recommended" if the policy suggests it is "better to submit scores than not."</t>
  </si>
</sst>
</file>

<file path=xl/styles.xml><?xml version="1.0" encoding="utf-8"?>
<styleSheet xmlns="http://schemas.openxmlformats.org/spreadsheetml/2006/main" xmlns:x14ac="http://schemas.microsoft.com/office/spreadsheetml/2009/9/ac" xmlns:mc="http://schemas.openxmlformats.org/markup-compatibility/2006">
  <fonts count="20">
    <font>
      <sz val="10.0"/>
      <color rgb="FF000000"/>
      <name val="Arial"/>
    </font>
    <font/>
    <font>
      <i/>
    </font>
    <font>
      <u/>
      <color rgb="FF0000FF"/>
    </font>
    <font>
      <u/>
      <color rgb="FF0000FF"/>
    </font>
    <font>
      <u/>
      <color rgb="FF0000FF"/>
    </font>
    <font>
      <color rgb="FF000000"/>
      <name val="Arial"/>
    </font>
    <font>
      <u/>
      <color rgb="FF0000FF"/>
    </font>
    <font>
      <u/>
      <color rgb="FF0000FF"/>
    </font>
    <font>
      <u/>
      <color rgb="FF0000FF"/>
    </font>
    <font>
      <name val="Arial"/>
    </font>
    <font>
      <u/>
      <color rgb="FF0000FF"/>
    </font>
    <font>
      <u/>
      <color rgb="FF0000FF"/>
    </font>
    <font>
      <u/>
      <color rgb="FF0000FF"/>
    </font>
    <font>
      <u/>
      <color rgb="FF1155CC"/>
    </font>
    <font>
      <u/>
      <color rgb="FF1155CC"/>
      <name val="Arial"/>
    </font>
    <font>
      <u/>
      <color rgb="FF1155CC"/>
    </font>
    <font>
      <color rgb="FF1155CC"/>
    </font>
    <font>
      <u/>
      <color rgb="FF0000FF"/>
    </font>
    <font>
      <b/>
    </font>
  </fonts>
  <fills count="7">
    <fill>
      <patternFill patternType="none"/>
    </fill>
    <fill>
      <patternFill patternType="lightGray"/>
    </fill>
    <fill>
      <patternFill patternType="solid">
        <fgColor rgb="FFD9EAD3"/>
        <bgColor rgb="FFD9EAD3"/>
      </patternFill>
    </fill>
    <fill>
      <patternFill patternType="solid">
        <fgColor rgb="FFCFE2F3"/>
        <bgColor rgb="FFCFE2F3"/>
      </patternFill>
    </fill>
    <fill>
      <patternFill patternType="solid">
        <fgColor rgb="FFFFF2CC"/>
        <bgColor rgb="FFFFF2CC"/>
      </patternFill>
    </fill>
    <fill>
      <patternFill patternType="solid">
        <fgColor rgb="FFF4CCCC"/>
        <bgColor rgb="FFF4CCCC"/>
      </patternFill>
    </fill>
    <fill>
      <patternFill patternType="solid">
        <fgColor rgb="FFFFFFFF"/>
        <bgColor rgb="FFFFFFFF"/>
      </patternFill>
    </fill>
  </fills>
  <borders count="12">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border>
    <border>
      <right style="thin">
        <color rgb="FF000000"/>
      </right>
    </border>
    <border>
      <left style="thin">
        <color rgb="FF000000"/>
      </left>
      <right style="thin">
        <color rgb="FF000000"/>
      </right>
    </border>
    <border>
      <left style="thin">
        <color rgb="FF000000"/>
      </left>
      <right style="thin">
        <color rgb="FF000000"/>
      </right>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58">
    <xf borderId="0" fillId="0" fontId="0" numFmtId="0" xfId="0" applyAlignment="1" applyFont="1">
      <alignment readingOrder="0" shrinkToFit="0" vertical="bottom" wrapText="0"/>
    </xf>
    <xf borderId="0" fillId="0" fontId="1" numFmtId="0" xfId="0" applyAlignment="1" applyFont="1">
      <alignment readingOrder="0" shrinkToFit="0" wrapText="1"/>
    </xf>
    <xf borderId="0" fillId="0" fontId="2" numFmtId="0" xfId="0" applyAlignment="1" applyFont="1">
      <alignment readingOrder="0" shrinkToFit="0" wrapText="1"/>
    </xf>
    <xf borderId="0" fillId="0" fontId="1" numFmtId="0" xfId="0" applyAlignment="1" applyFont="1">
      <alignment readingOrder="0"/>
    </xf>
    <xf borderId="1" fillId="0" fontId="1" numFmtId="0" xfId="0" applyAlignment="1" applyBorder="1" applyFont="1">
      <alignment readingOrder="0"/>
    </xf>
    <xf borderId="2" fillId="0" fontId="1" numFmtId="0" xfId="0" applyAlignment="1" applyBorder="1" applyFont="1">
      <alignment readingOrder="0"/>
    </xf>
    <xf borderId="3" fillId="0" fontId="1" numFmtId="0" xfId="0" applyAlignment="1" applyBorder="1" applyFont="1">
      <alignment readingOrder="0"/>
    </xf>
    <xf borderId="4" fillId="0" fontId="1" numFmtId="0" xfId="0" applyAlignment="1" applyBorder="1" applyFont="1">
      <alignment readingOrder="0"/>
    </xf>
    <xf borderId="5" fillId="2" fontId="1" numFmtId="0" xfId="0" applyAlignment="1" applyBorder="1" applyFill="1" applyFont="1">
      <alignment readingOrder="0"/>
    </xf>
    <xf borderId="0" fillId="2" fontId="1" numFmtId="0" xfId="0" applyAlignment="1" applyFont="1">
      <alignment readingOrder="0"/>
    </xf>
    <xf borderId="0" fillId="2" fontId="3" numFmtId="0" xfId="0" applyAlignment="1" applyFont="1">
      <alignment readingOrder="0"/>
    </xf>
    <xf borderId="6" fillId="2" fontId="1" numFmtId="0" xfId="0" applyAlignment="1" applyBorder="1" applyFont="1">
      <alignment readingOrder="0"/>
    </xf>
    <xf borderId="4" fillId="2" fontId="1" numFmtId="0" xfId="0" applyAlignment="1" applyBorder="1" applyFont="1">
      <alignment readingOrder="0"/>
    </xf>
    <xf borderId="7" fillId="3" fontId="1" numFmtId="0" xfId="0" applyAlignment="1" applyBorder="1" applyFill="1" applyFont="1">
      <alignment readingOrder="0"/>
    </xf>
    <xf borderId="7" fillId="4" fontId="1" numFmtId="0" xfId="0" applyAlignment="1" applyBorder="1" applyFill="1" applyFont="1">
      <alignment readingOrder="0"/>
    </xf>
    <xf borderId="8" fillId="5" fontId="1" numFmtId="0" xfId="0" applyAlignment="1" applyBorder="1" applyFill="1" applyFont="1">
      <alignment readingOrder="0"/>
    </xf>
    <xf borderId="0" fillId="2" fontId="4" numFmtId="0" xfId="0" applyAlignment="1" applyFont="1">
      <alignment readingOrder="0"/>
    </xf>
    <xf borderId="0" fillId="2" fontId="1" numFmtId="0" xfId="0" applyFont="1"/>
    <xf borderId="5" fillId="3" fontId="1" numFmtId="0" xfId="0" applyAlignment="1" applyBorder="1" applyFont="1">
      <alignment readingOrder="0"/>
    </xf>
    <xf borderId="0" fillId="3" fontId="1" numFmtId="0" xfId="0" applyAlignment="1" applyFont="1">
      <alignment readingOrder="0"/>
    </xf>
    <xf borderId="0" fillId="3" fontId="5" numFmtId="0" xfId="0" applyAlignment="1" applyFont="1">
      <alignment readingOrder="0"/>
    </xf>
    <xf borderId="6" fillId="3" fontId="1" numFmtId="0" xfId="0" applyAlignment="1" applyBorder="1" applyFont="1">
      <alignment readingOrder="0"/>
    </xf>
    <xf borderId="0" fillId="6" fontId="6" numFmtId="0" xfId="0" applyAlignment="1" applyFill="1" applyFont="1">
      <alignment horizontal="left" readingOrder="0"/>
    </xf>
    <xf borderId="0" fillId="0" fontId="0" numFmtId="0" xfId="0" applyAlignment="1" applyFont="1">
      <alignment horizontal="left" readingOrder="0"/>
    </xf>
    <xf borderId="0" fillId="3" fontId="1" numFmtId="0" xfId="0" applyFont="1"/>
    <xf borderId="0" fillId="3" fontId="1" numFmtId="0" xfId="0" applyAlignment="1" applyFont="1">
      <alignment readingOrder="0"/>
    </xf>
    <xf borderId="0" fillId="3" fontId="1" numFmtId="0" xfId="0" applyFont="1"/>
    <xf borderId="0" fillId="3" fontId="7" numFmtId="0" xfId="0" applyAlignment="1" applyFont="1">
      <alignment readingOrder="0"/>
    </xf>
    <xf borderId="0" fillId="3" fontId="8" numFmtId="0" xfId="0" applyFont="1"/>
    <xf borderId="5" fillId="4" fontId="1" numFmtId="0" xfId="0" applyAlignment="1" applyBorder="1" applyFont="1">
      <alignment readingOrder="0"/>
    </xf>
    <xf borderId="0" fillId="4" fontId="1" numFmtId="0" xfId="0" applyAlignment="1" applyFont="1">
      <alignment readingOrder="0"/>
    </xf>
    <xf borderId="0" fillId="4" fontId="1" numFmtId="0" xfId="0" applyFont="1"/>
    <xf borderId="6" fillId="4" fontId="1" numFmtId="0" xfId="0" applyAlignment="1" applyBorder="1" applyFont="1">
      <alignment readingOrder="0"/>
    </xf>
    <xf borderId="0" fillId="4" fontId="9" numFmtId="0" xfId="0" applyAlignment="1" applyFont="1">
      <alignment readingOrder="0"/>
    </xf>
    <xf borderId="0" fillId="4" fontId="1" numFmtId="0" xfId="0" applyAlignment="1" applyFont="1">
      <alignment readingOrder="0"/>
    </xf>
    <xf borderId="0" fillId="4" fontId="1" numFmtId="0" xfId="0" applyAlignment="1" applyFont="1">
      <alignment readingOrder="0"/>
    </xf>
    <xf borderId="6" fillId="0" fontId="10" numFmtId="0" xfId="0" applyAlignment="1" applyBorder="1" applyFont="1">
      <alignment vertical="bottom"/>
    </xf>
    <xf borderId="0" fillId="0" fontId="10" numFmtId="0" xfId="0" applyAlignment="1" applyFont="1">
      <alignment vertical="bottom"/>
    </xf>
    <xf borderId="5" fillId="5" fontId="1" numFmtId="0" xfId="0" applyAlignment="1" applyBorder="1" applyFont="1">
      <alignment readingOrder="0"/>
    </xf>
    <xf borderId="0" fillId="5" fontId="1" numFmtId="0" xfId="0" applyAlignment="1" applyFont="1">
      <alignment readingOrder="0"/>
    </xf>
    <xf borderId="0" fillId="5" fontId="11" numFmtId="0" xfId="0" applyAlignment="1" applyFont="1">
      <alignment readingOrder="0"/>
    </xf>
    <xf borderId="6" fillId="5" fontId="1" numFmtId="0" xfId="0" applyAlignment="1" applyBorder="1" applyFont="1">
      <alignment readingOrder="0"/>
    </xf>
    <xf borderId="0" fillId="5" fontId="1" numFmtId="0" xfId="0" applyFont="1"/>
    <xf borderId="0" fillId="5" fontId="1" numFmtId="0" xfId="0" applyAlignment="1" applyFont="1">
      <alignment readingOrder="0"/>
    </xf>
    <xf borderId="0" fillId="5" fontId="1" numFmtId="0" xfId="0" applyAlignment="1" applyFont="1">
      <alignment readingOrder="0"/>
    </xf>
    <xf borderId="0" fillId="5" fontId="12" numFmtId="0" xfId="0" applyFont="1"/>
    <xf borderId="9" fillId="5" fontId="1" numFmtId="0" xfId="0" applyAlignment="1" applyBorder="1" applyFont="1">
      <alignment readingOrder="0"/>
    </xf>
    <xf borderId="10" fillId="5" fontId="1" numFmtId="0" xfId="0" applyAlignment="1" applyBorder="1" applyFont="1">
      <alignment readingOrder="0"/>
    </xf>
    <xf borderId="10" fillId="5" fontId="13" numFmtId="0" xfId="0" applyAlignment="1" applyBorder="1" applyFont="1">
      <alignment readingOrder="0"/>
    </xf>
    <xf borderId="11" fillId="5" fontId="1" numFmtId="0" xfId="0" applyAlignment="1" applyBorder="1" applyFont="1">
      <alignment readingOrder="0"/>
    </xf>
    <xf borderId="0" fillId="0" fontId="1" numFmtId="0" xfId="0" applyAlignment="1" applyFont="1">
      <alignment readingOrder="0" shrinkToFit="0" wrapText="0"/>
    </xf>
    <xf borderId="0" fillId="0" fontId="14" numFmtId="0" xfId="0" applyAlignment="1" applyFont="1">
      <alignment readingOrder="0"/>
    </xf>
    <xf borderId="0" fillId="6" fontId="15" numFmtId="0" xfId="0" applyAlignment="1" applyFont="1">
      <alignment horizontal="left" readingOrder="0"/>
    </xf>
    <xf borderId="0" fillId="0" fontId="16" numFmtId="0" xfId="0" applyAlignment="1" applyFont="1">
      <alignment readingOrder="0"/>
    </xf>
    <xf borderId="0" fillId="0" fontId="17" numFmtId="0" xfId="0" applyAlignment="1" applyFont="1">
      <alignment readingOrder="0"/>
    </xf>
    <xf borderId="0" fillId="0" fontId="0" numFmtId="0" xfId="0" applyAlignment="1" applyFont="1">
      <alignment readingOrder="0" shrinkToFit="0" wrapText="1"/>
    </xf>
    <xf borderId="0" fillId="0" fontId="18" numFmtId="0" xfId="0" applyAlignment="1" applyFont="1">
      <alignment readingOrder="0"/>
    </xf>
    <xf borderId="0" fillId="0" fontId="19"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hyperlink" Target="https://www.gradschoolshopper.com/gradschool/browseby.jsp?q=3&amp;cid=7" TargetMode="External"/><Relationship Id="rId2" Type="http://schemas.openxmlformats.org/officeDocument/2006/relationships/hyperlink" Target="https://docs.google.com/spreadsheets/d/1xAKgOrwIykmOtx-kIkvvbaQohnXrxnpAH4vMCnIzIOU/edit" TargetMode="External"/><Relationship Id="rId3" Type="http://schemas.openxmlformats.org/officeDocument/2006/relationships/hyperlink" Target="http://www.nature.com/naturejobs/science/articles/10.1038/nj7504-303a" TargetMode="External"/><Relationship Id="rId4" Type="http://schemas.openxmlformats.org/officeDocument/2006/relationships/hyperlink" Target="http://womeninastronomy.blogspot.com/2014/06/increasing-diversity-by-ditching-gre.html" TargetMode="External"/><Relationship Id="rId5" Type="http://schemas.openxmlformats.org/officeDocument/2006/relationships/hyperlink" Target="https://arxiv.org/pdf/1512.03709.pdf" TargetMode="External"/><Relationship Id="rId6" Type="http://schemas.openxmlformats.org/officeDocument/2006/relationships/hyperlink" Target="http://advances.sciencemag.org/content/5/1/eaat7550.full" TargetMode="External"/><Relationship Id="rId7" Type="http://schemas.openxmlformats.org/officeDocument/2006/relationships/hyperlink" Target="https://aas.org/governance/council-resolutions" TargetMode="External"/><Relationship Id="rId8"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4.0" topLeftCell="A5" activePane="bottomLeft" state="frozen"/>
      <selection activeCell="B6" sqref="B6" pane="bottomLeft"/>
    </sheetView>
  </sheetViews>
  <sheetFormatPr customHeight="1" defaultColWidth="14.43" defaultRowHeight="15.75"/>
  <cols>
    <col customWidth="1" min="1" max="1" width="3.14"/>
    <col customWidth="1" min="2" max="2" width="27.57"/>
    <col customWidth="1" min="3" max="3" width="17.0"/>
    <col customWidth="1" min="4" max="4" width="12.86"/>
    <col customWidth="1" min="5" max="5" width="6.14"/>
    <col customWidth="1" min="6" max="6" width="17.57"/>
    <col customWidth="1" min="8" max="8" width="27.43"/>
  </cols>
  <sheetData>
    <row r="1">
      <c r="A1" s="1"/>
      <c r="B1" s="1" t="s">
        <v>0</v>
      </c>
      <c r="I1" s="1"/>
    </row>
    <row r="2">
      <c r="A2" s="1"/>
      <c r="B2" s="2" t="s">
        <v>1</v>
      </c>
      <c r="I2" s="1"/>
    </row>
    <row r="3">
      <c r="A3" s="3"/>
      <c r="B3" s="3"/>
      <c r="C3" s="3"/>
      <c r="D3" s="3"/>
      <c r="E3" s="3"/>
      <c r="F3" s="3"/>
      <c r="H3" s="3"/>
    </row>
    <row r="4">
      <c r="A4" s="3"/>
      <c r="B4" s="4" t="s">
        <v>2</v>
      </c>
      <c r="C4" s="5" t="s">
        <v>3</v>
      </c>
      <c r="D4" s="5" t="s">
        <v>4</v>
      </c>
      <c r="E4" s="5" t="s">
        <v>5</v>
      </c>
      <c r="F4" s="6" t="s">
        <v>6</v>
      </c>
      <c r="H4" s="7" t="s">
        <v>7</v>
      </c>
    </row>
    <row r="5">
      <c r="A5" s="3"/>
      <c r="B5" s="8" t="s">
        <v>8</v>
      </c>
      <c r="C5" s="9" t="s">
        <v>9</v>
      </c>
      <c r="D5" s="9" t="s">
        <v>10</v>
      </c>
      <c r="E5" s="10" t="str">
        <f>HYPERLINK("http://www.csun.edu/science-mathematics/physics-astronomy/graduate-programs","URL")</f>
        <v>URL</v>
      </c>
      <c r="F5" s="11" t="s">
        <v>11</v>
      </c>
      <c r="H5" s="12" t="s">
        <v>12</v>
      </c>
    </row>
    <row r="6">
      <c r="B6" s="8" t="s">
        <v>13</v>
      </c>
      <c r="C6" s="9" t="s">
        <v>14</v>
      </c>
      <c r="D6" s="9" t="s">
        <v>10</v>
      </c>
      <c r="E6" s="10" t="str">
        <f>HYPERLINK("http://astronomy.case.edu/academic-programs/graduate-program/","URL")</f>
        <v>URL</v>
      </c>
      <c r="F6" s="11" t="s">
        <v>15</v>
      </c>
      <c r="H6" s="13" t="s">
        <v>16</v>
      </c>
    </row>
    <row r="7">
      <c r="A7" s="3"/>
      <c r="B7" s="8" t="s">
        <v>17</v>
      </c>
      <c r="C7" s="9" t="s">
        <v>18</v>
      </c>
      <c r="D7" s="9" t="s">
        <v>10</v>
      </c>
      <c r="E7" s="10" t="str">
        <f>HYPERLINK("https://lsa.umich.edu/astro/graduates/application-info.html","URL")</f>
        <v>URL</v>
      </c>
      <c r="F7" s="11" t="s">
        <v>19</v>
      </c>
      <c r="H7" s="14" t="s">
        <v>20</v>
      </c>
    </row>
    <row r="8">
      <c r="A8" s="3"/>
      <c r="B8" s="8" t="s">
        <v>21</v>
      </c>
      <c r="C8" s="9" t="s">
        <v>14</v>
      </c>
      <c r="D8" s="9" t="s">
        <v>10</v>
      </c>
      <c r="E8" s="10" t="str">
        <f>HYPERLINK("http://astronomy.nmsu.edu/graduate/admissions/","URL")</f>
        <v>URL</v>
      </c>
      <c r="F8" s="11" t="s">
        <v>22</v>
      </c>
      <c r="H8" s="15" t="s">
        <v>23</v>
      </c>
    </row>
    <row r="9">
      <c r="A9" s="3"/>
      <c r="B9" s="8" t="s">
        <v>24</v>
      </c>
      <c r="C9" s="9" t="s">
        <v>9</v>
      </c>
      <c r="D9" s="9" t="s">
        <v>10</v>
      </c>
      <c r="E9" s="10" t="str">
        <f>HYPERLINK("http://www.physics.sfsu.edu/Academics/Grads.html","URL")</f>
        <v>URL</v>
      </c>
      <c r="F9" s="11" t="s">
        <v>11</v>
      </c>
    </row>
    <row r="10" ht="1.5" customHeight="1">
      <c r="B10" s="8" t="s">
        <v>25</v>
      </c>
      <c r="C10" s="9" t="s">
        <v>9</v>
      </c>
      <c r="D10" s="9" t="s">
        <v>10</v>
      </c>
      <c r="E10" s="16" t="str">
        <f>HYPERLINK("http://www.utoledo.edu/nsm/physast/programs/grad/prospective_grad_students.html", "URL")</f>
        <v>URL</v>
      </c>
      <c r="F10" s="11" t="s">
        <v>26</v>
      </c>
      <c r="H10" s="3" t="s">
        <v>27</v>
      </c>
    </row>
    <row r="11">
      <c r="B11" s="8" t="s">
        <v>28</v>
      </c>
      <c r="C11" s="9" t="s">
        <v>9</v>
      </c>
      <c r="D11" s="9" t="s">
        <v>10</v>
      </c>
      <c r="E11" s="17"/>
      <c r="F11" s="11" t="s">
        <v>29</v>
      </c>
      <c r="H11" s="3" t="s">
        <v>30</v>
      </c>
    </row>
    <row r="12">
      <c r="A12" s="3"/>
      <c r="B12" s="8" t="s">
        <v>31</v>
      </c>
      <c r="C12" s="9" t="s">
        <v>14</v>
      </c>
      <c r="D12" s="9" t="s">
        <v>10</v>
      </c>
      <c r="E12" s="10" t="str">
        <f>HYPERLINK("http://www.as.utexas.edu/astronomy/education/admit.html","URL")</f>
        <v>URL</v>
      </c>
      <c r="F12" s="11" t="s">
        <v>32</v>
      </c>
      <c r="H12" s="3" t="s">
        <v>33</v>
      </c>
    </row>
    <row r="13">
      <c r="B13" s="8" t="s">
        <v>34</v>
      </c>
      <c r="C13" s="9" t="s">
        <v>35</v>
      </c>
      <c r="D13" s="9" t="s">
        <v>10</v>
      </c>
      <c r="E13" s="10" t="str">
        <f>HYPERLINK("http://as.vanderbilt.edu/astronomy/graduate-program/","URL")</f>
        <v>URL</v>
      </c>
      <c r="F13" s="11" t="s">
        <v>36</v>
      </c>
      <c r="H13" s="3" t="s">
        <v>37</v>
      </c>
    </row>
    <row r="14">
      <c r="B14" s="8" t="s">
        <v>38</v>
      </c>
      <c r="C14" s="9" t="s">
        <v>14</v>
      </c>
      <c r="D14" s="9" t="s">
        <v>10</v>
      </c>
      <c r="E14" s="10" t="str">
        <f>HYPERLINK("http://depts.washington.edu/astron/academics/graduate-admissions/","URL")</f>
        <v>URL</v>
      </c>
      <c r="F14" s="11" t="s">
        <v>39</v>
      </c>
      <c r="H14" s="3" t="s">
        <v>40</v>
      </c>
    </row>
    <row r="15">
      <c r="A15" s="3"/>
      <c r="B15" s="18" t="s">
        <v>41</v>
      </c>
      <c r="C15" s="19" t="s">
        <v>9</v>
      </c>
      <c r="D15" s="19" t="s">
        <v>42</v>
      </c>
      <c r="E15" s="20" t="str">
        <f>HYPERLINK("https://physics.ua.edu/graduate-program/graduate-admissions/","URL")</f>
        <v>URL</v>
      </c>
      <c r="F15" s="21" t="s">
        <v>43</v>
      </c>
      <c r="H15" s="22" t="s">
        <v>44</v>
      </c>
    </row>
    <row r="16">
      <c r="B16" s="18" t="s">
        <v>45</v>
      </c>
      <c r="C16" s="19" t="s">
        <v>18</v>
      </c>
      <c r="D16" s="19" t="s">
        <v>42</v>
      </c>
      <c r="E16" s="20" t="str">
        <f>HYPERLINK("https://www.ualberta.ca/physics/graduate-studies/information-for-prospective-students-and-applicants/how-to-apply","URL")</f>
        <v>URL</v>
      </c>
      <c r="F16" s="21" t="s">
        <v>46</v>
      </c>
      <c r="H16" s="23" t="s">
        <v>47</v>
      </c>
    </row>
    <row r="17" ht="1.5" customHeight="1">
      <c r="B17" s="18" t="s">
        <v>48</v>
      </c>
      <c r="C17" s="19" t="s">
        <v>14</v>
      </c>
      <c r="D17" s="19" t="s">
        <v>42</v>
      </c>
      <c r="E17" s="20" t="str">
        <f>HYPERLINK("https://www.as.arizona.edu/graduate-program-astronomy-2","URL")</f>
        <v>URL</v>
      </c>
      <c r="F17" s="21" t="s">
        <v>49</v>
      </c>
      <c r="H17" s="3" t="s">
        <v>50</v>
      </c>
    </row>
    <row r="18">
      <c r="A18" s="3"/>
      <c r="B18" s="18" t="s">
        <v>48</v>
      </c>
      <c r="C18" s="19" t="s">
        <v>51</v>
      </c>
      <c r="D18" s="19" t="s">
        <v>42</v>
      </c>
      <c r="E18" s="20" t="str">
        <f>HYPERLINK("https://www.as.arizona.edu/application-requirements-and-procedures","URL")</f>
        <v>URL</v>
      </c>
      <c r="F18" s="21" t="s">
        <v>52</v>
      </c>
      <c r="H18" s="3" t="s">
        <v>53</v>
      </c>
    </row>
    <row r="19">
      <c r="B19" s="18" t="s">
        <v>54</v>
      </c>
      <c r="C19" s="19" t="s">
        <v>55</v>
      </c>
      <c r="D19" s="19" t="s">
        <v>42</v>
      </c>
      <c r="E19" s="24"/>
      <c r="F19" s="21" t="s">
        <v>56</v>
      </c>
      <c r="H19" s="3" t="s">
        <v>57</v>
      </c>
    </row>
    <row r="20">
      <c r="B20" s="18" t="s">
        <v>58</v>
      </c>
      <c r="C20" s="19" t="s">
        <v>9</v>
      </c>
      <c r="D20" s="19" t="s">
        <v>42</v>
      </c>
      <c r="E20" s="25"/>
      <c r="F20" s="21" t="s">
        <v>10</v>
      </c>
      <c r="H20" s="3" t="s">
        <v>59</v>
      </c>
    </row>
    <row r="21">
      <c r="B21" s="18" t="s">
        <v>60</v>
      </c>
      <c r="C21" s="19" t="s">
        <v>61</v>
      </c>
      <c r="D21" s="19" t="s">
        <v>42</v>
      </c>
      <c r="E21" s="20" t="str">
        <f>HYPERLINK("http://www.colorado.edu/aps/prospective-students","URL")</f>
        <v>URL</v>
      </c>
      <c r="F21" s="21" t="s">
        <v>62</v>
      </c>
      <c r="H21" s="3" t="s">
        <v>63</v>
      </c>
    </row>
    <row r="22">
      <c r="B22" s="18" t="s">
        <v>64</v>
      </c>
      <c r="C22" s="19" t="s">
        <v>9</v>
      </c>
      <c r="D22" s="19" t="s">
        <v>42</v>
      </c>
      <c r="E22" s="24"/>
      <c r="F22" s="21" t="s">
        <v>10</v>
      </c>
      <c r="H22" s="3" t="s">
        <v>65</v>
      </c>
    </row>
    <row r="23">
      <c r="B23" s="18" t="s">
        <v>66</v>
      </c>
      <c r="C23" s="19" t="s">
        <v>67</v>
      </c>
      <c r="D23" s="19" t="s">
        <v>42</v>
      </c>
      <c r="E23" s="20" t="str">
        <f>HYPERLINK("http://www.brandeis.edu/departments/physics/graduate/howtoapply.html","URL")</f>
        <v>URL</v>
      </c>
      <c r="F23" s="21" t="s">
        <v>49</v>
      </c>
    </row>
    <row r="24">
      <c r="B24" s="18" t="s">
        <v>68</v>
      </c>
      <c r="C24" s="19" t="s">
        <v>51</v>
      </c>
      <c r="D24" s="19" t="s">
        <v>42</v>
      </c>
      <c r="E24" s="20" t="str">
        <f>HYPERLINK("http://www.gps.caltech.edu/content/graduate-admissions-and-entrance-procedures","URL")</f>
        <v>URL</v>
      </c>
      <c r="F24" s="21" t="s">
        <v>69</v>
      </c>
      <c r="H24" s="3" t="s">
        <v>70</v>
      </c>
    </row>
    <row r="25">
      <c r="B25" s="18" t="s">
        <v>71</v>
      </c>
      <c r="C25" s="19" t="s">
        <v>67</v>
      </c>
      <c r="D25" s="19" t="s">
        <v>42</v>
      </c>
      <c r="E25" s="25"/>
      <c r="F25" s="21" t="s">
        <v>52</v>
      </c>
    </row>
    <row r="26">
      <c r="B26" s="18" t="s">
        <v>72</v>
      </c>
      <c r="C26" s="19" t="s">
        <v>9</v>
      </c>
      <c r="D26" s="19" t="s">
        <v>42</v>
      </c>
      <c r="E26" s="24"/>
      <c r="F26" s="21" t="s">
        <v>10</v>
      </c>
    </row>
    <row r="27">
      <c r="B27" s="18" t="s">
        <v>73</v>
      </c>
      <c r="C27" s="19" t="s">
        <v>14</v>
      </c>
      <c r="D27" s="19" t="s">
        <v>42</v>
      </c>
      <c r="E27" s="20" t="str">
        <f>HYPERLINK("https://astro.cornell.edu/graduate-how-to-apply","URL")</f>
        <v>URL</v>
      </c>
      <c r="F27" s="21" t="s">
        <v>74</v>
      </c>
    </row>
    <row r="28">
      <c r="B28" s="18" t="s">
        <v>75</v>
      </c>
      <c r="C28" s="19" t="s">
        <v>9</v>
      </c>
      <c r="D28" s="19" t="s">
        <v>42</v>
      </c>
      <c r="E28" s="20" t="str">
        <f>HYPERLINK("http://www.du.edu/nsm/departments/physicsandastronomy/admissionsandfinancialaid/graduateprogram.html","URL")</f>
        <v>URL</v>
      </c>
      <c r="F28" s="21" t="s">
        <v>76</v>
      </c>
    </row>
    <row r="29">
      <c r="B29" s="18" t="s">
        <v>77</v>
      </c>
      <c r="C29" s="19" t="s">
        <v>67</v>
      </c>
      <c r="D29" s="19" t="s">
        <v>42</v>
      </c>
      <c r="E29" s="20" t="str">
        <f>HYPERLINK("https://csh.depaul.edu/academics/physics/graduate/physics-ms/Pages/admission-requirements.aspx","URL")</f>
        <v>URL</v>
      </c>
      <c r="F29" s="21" t="s">
        <v>78</v>
      </c>
    </row>
    <row r="30">
      <c r="B30" s="18" t="s">
        <v>79</v>
      </c>
      <c r="C30" s="19" t="s">
        <v>9</v>
      </c>
      <c r="D30" s="19" t="s">
        <v>42</v>
      </c>
      <c r="E30" s="24"/>
      <c r="F30" s="21" t="s">
        <v>10</v>
      </c>
    </row>
    <row r="31">
      <c r="B31" s="18" t="s">
        <v>80</v>
      </c>
      <c r="C31" s="19" t="s">
        <v>67</v>
      </c>
      <c r="D31" s="19" t="s">
        <v>42</v>
      </c>
      <c r="E31" s="20" t="str">
        <f>HYPERLINK("http://www.physics.emory.edu/home/academic/graduate/index.html","URL")</f>
        <v>URL</v>
      </c>
      <c r="F31" s="21" t="s">
        <v>81</v>
      </c>
    </row>
    <row r="32">
      <c r="B32" s="18" t="s">
        <v>82</v>
      </c>
      <c r="C32" s="19" t="s">
        <v>14</v>
      </c>
      <c r="D32" s="19" t="s">
        <v>42</v>
      </c>
      <c r="E32" s="20" t="str">
        <f>HYPERLINK("http://www.astro.ufl.edu/academics/graduate-studies/graduate-admissions","URL")</f>
        <v>URL</v>
      </c>
      <c r="F32" s="21" t="s">
        <v>83</v>
      </c>
    </row>
    <row r="33">
      <c r="B33" s="18" t="s">
        <v>84</v>
      </c>
      <c r="C33" s="19" t="s">
        <v>85</v>
      </c>
      <c r="D33" s="19" t="s">
        <v>42</v>
      </c>
      <c r="E33" s="24"/>
      <c r="F33" s="21" t="s">
        <v>86</v>
      </c>
    </row>
    <row r="34">
      <c r="B34" s="18" t="s">
        <v>87</v>
      </c>
      <c r="C34" s="19" t="s">
        <v>67</v>
      </c>
      <c r="D34" s="19" t="s">
        <v>42</v>
      </c>
      <c r="E34" s="20" t="str">
        <f>HYPERLINK("https://www.physics.fsu.edu/graduates/graduate-application-process","URL")</f>
        <v>URL</v>
      </c>
      <c r="F34" s="21" t="s">
        <v>88</v>
      </c>
    </row>
    <row r="35">
      <c r="B35" s="18" t="s">
        <v>89</v>
      </c>
      <c r="C35" s="19" t="s">
        <v>14</v>
      </c>
      <c r="D35" s="19" t="s">
        <v>42</v>
      </c>
      <c r="E35" s="26"/>
      <c r="F35" s="21" t="s">
        <v>90</v>
      </c>
    </row>
    <row r="36">
      <c r="B36" s="18" t="s">
        <v>91</v>
      </c>
      <c r="C36" s="19" t="s">
        <v>67</v>
      </c>
      <c r="D36" s="19" t="s">
        <v>42</v>
      </c>
      <c r="E36" s="20" t="str">
        <f>HYPERLINK("http://www.physics.gatech.edu/academics/graduate/admissions-info","URL")</f>
        <v>URL</v>
      </c>
      <c r="F36" s="21" t="s">
        <v>92</v>
      </c>
    </row>
    <row r="37">
      <c r="B37" s="18" t="s">
        <v>93</v>
      </c>
      <c r="C37" s="19" t="s">
        <v>14</v>
      </c>
      <c r="D37" s="19" t="s">
        <v>42</v>
      </c>
      <c r="E37" s="20" t="str">
        <f>HYPERLINK("https://www.gsas.harvard.edu/programs-of-study/all/astronomy","URL")</f>
        <v>URL</v>
      </c>
      <c r="F37" s="21" t="s">
        <v>36</v>
      </c>
    </row>
    <row r="38">
      <c r="B38" s="18" t="s">
        <v>94</v>
      </c>
      <c r="C38" s="19" t="s">
        <v>14</v>
      </c>
      <c r="D38" s="19" t="s">
        <v>42</v>
      </c>
      <c r="E38" s="27" t="str">
        <f>HYPERLINK("http://gradprog.ifa.hawaii.edu/how-to-apply/", "URL")</f>
        <v>URL</v>
      </c>
      <c r="F38" s="21" t="s">
        <v>39</v>
      </c>
    </row>
    <row r="39">
      <c r="B39" s="18" t="s">
        <v>95</v>
      </c>
      <c r="C39" s="19" t="s">
        <v>14</v>
      </c>
      <c r="D39" s="19" t="s">
        <v>42</v>
      </c>
      <c r="E39" s="20" t="str">
        <f>HYPERLINK("http://www.astro.illinois.edu/academics/graduate/admissions/","URL")</f>
        <v>URL</v>
      </c>
      <c r="F39" s="21" t="s">
        <v>96</v>
      </c>
    </row>
    <row r="40">
      <c r="B40" s="18" t="s">
        <v>95</v>
      </c>
      <c r="C40" s="19" t="s">
        <v>67</v>
      </c>
      <c r="D40" s="19" t="s">
        <v>42</v>
      </c>
      <c r="E40" s="20" t="str">
        <f>HYPERLINK("http://physics.illinois.edu/admissions/graduates/admissions-requirements.html","URL")</f>
        <v>URL</v>
      </c>
      <c r="F40" s="21" t="s">
        <v>97</v>
      </c>
    </row>
    <row r="41">
      <c r="B41" s="18" t="s">
        <v>98</v>
      </c>
      <c r="C41" s="19" t="s">
        <v>14</v>
      </c>
      <c r="D41" s="19" t="s">
        <v>42</v>
      </c>
      <c r="E41" s="20" t="str">
        <f>HYPERLINK("http://www.astro.indiana.edu/admissions.shtml","URL")</f>
        <v>URL</v>
      </c>
      <c r="F41" s="21" t="s">
        <v>99</v>
      </c>
    </row>
    <row r="42">
      <c r="B42" s="18" t="s">
        <v>100</v>
      </c>
      <c r="C42" s="19" t="s">
        <v>51</v>
      </c>
      <c r="D42" s="19" t="s">
        <v>42</v>
      </c>
      <c r="E42" s="24"/>
      <c r="F42" s="21" t="s">
        <v>101</v>
      </c>
    </row>
    <row r="43">
      <c r="B43" s="18" t="s">
        <v>102</v>
      </c>
      <c r="C43" s="19" t="s">
        <v>67</v>
      </c>
      <c r="D43" s="19" t="s">
        <v>42</v>
      </c>
      <c r="E43" s="20" t="str">
        <f>HYPERLINK("https://www.phys.ksu.edu/graduate/prospective/admission-overview/application/index.html","URL")</f>
        <v>URL</v>
      </c>
      <c r="F43" s="21" t="s">
        <v>36</v>
      </c>
    </row>
    <row r="44">
      <c r="B44" s="18" t="s">
        <v>103</v>
      </c>
      <c r="C44" s="19" t="s">
        <v>14</v>
      </c>
      <c r="D44" s="19" t="s">
        <v>42</v>
      </c>
      <c r="E44" s="24"/>
      <c r="F44" s="21" t="s">
        <v>104</v>
      </c>
    </row>
    <row r="45">
      <c r="B45" s="18" t="s">
        <v>105</v>
      </c>
      <c r="C45" s="19" t="s">
        <v>14</v>
      </c>
      <c r="D45" s="19" t="s">
        <v>42</v>
      </c>
      <c r="E45" s="24"/>
      <c r="F45" s="21" t="s">
        <v>106</v>
      </c>
    </row>
    <row r="46">
      <c r="B46" s="18" t="s">
        <v>107</v>
      </c>
      <c r="C46" s="19" t="s">
        <v>35</v>
      </c>
      <c r="D46" s="19" t="s">
        <v>42</v>
      </c>
      <c r="E46" s="24"/>
      <c r="F46" s="21" t="s">
        <v>108</v>
      </c>
    </row>
    <row r="47">
      <c r="B47" s="18" t="s">
        <v>109</v>
      </c>
      <c r="C47" s="19" t="s">
        <v>9</v>
      </c>
      <c r="D47" s="19" t="s">
        <v>42</v>
      </c>
      <c r="E47" s="24"/>
      <c r="F47" s="21" t="s">
        <v>110</v>
      </c>
    </row>
    <row r="48">
      <c r="B48" s="18" t="s">
        <v>111</v>
      </c>
      <c r="C48" s="19" t="s">
        <v>14</v>
      </c>
      <c r="D48" s="19" t="s">
        <v>42</v>
      </c>
      <c r="E48" s="20" t="str">
        <f>HYPERLINK("https://astro.natsci.msu.edu/graduate/how-to-apply/","URL")</f>
        <v>URL</v>
      </c>
      <c r="F48" s="21" t="s">
        <v>112</v>
      </c>
    </row>
    <row r="49">
      <c r="B49" s="18" t="s">
        <v>113</v>
      </c>
      <c r="C49" s="19" t="s">
        <v>67</v>
      </c>
      <c r="D49" s="19" t="s">
        <v>42</v>
      </c>
      <c r="E49" s="20" t="str">
        <f>HYPERLINK("http://www.astro.umn.edu/grad/apply/","URL")</f>
        <v>URL</v>
      </c>
      <c r="F49" s="21" t="s">
        <v>114</v>
      </c>
    </row>
    <row r="50">
      <c r="B50" s="18" t="s">
        <v>115</v>
      </c>
      <c r="C50" s="19" t="s">
        <v>9</v>
      </c>
      <c r="D50" s="19" t="s">
        <v>42</v>
      </c>
      <c r="E50" s="20" t="str">
        <f>HYPERLINK("https://physics.olemiss.edu/graduate-admissions/","URL")</f>
        <v>URL</v>
      </c>
      <c r="F50" s="21" t="s">
        <v>36</v>
      </c>
    </row>
    <row r="51">
      <c r="B51" s="18" t="s">
        <v>116</v>
      </c>
      <c r="C51" s="19" t="s">
        <v>67</v>
      </c>
      <c r="D51" s="19" t="s">
        <v>42</v>
      </c>
      <c r="E51" s="24"/>
      <c r="F51" s="21" t="s">
        <v>117</v>
      </c>
    </row>
    <row r="52">
      <c r="B52" s="18" t="s">
        <v>118</v>
      </c>
      <c r="C52" s="19" t="s">
        <v>9</v>
      </c>
      <c r="D52" s="19" t="s">
        <v>42</v>
      </c>
      <c r="E52" s="20" t="str">
        <f>HYPERLINK("https://physics.unc.edu/apply-faq/","URL")</f>
        <v>URL</v>
      </c>
      <c r="F52" s="21" t="s">
        <v>119</v>
      </c>
    </row>
    <row r="53">
      <c r="B53" s="18" t="s">
        <v>120</v>
      </c>
      <c r="C53" s="19" t="s">
        <v>14</v>
      </c>
      <c r="D53" s="19" t="s">
        <v>42</v>
      </c>
      <c r="E53" s="24"/>
      <c r="F53" s="21" t="s">
        <v>121</v>
      </c>
    </row>
    <row r="54">
      <c r="B54" s="18" t="s">
        <v>122</v>
      </c>
      <c r="C54" s="19" t="s">
        <v>14</v>
      </c>
      <c r="D54" s="19" t="s">
        <v>42</v>
      </c>
      <c r="E54" s="20" t="str">
        <f>HYPERLINK("https://astronomy.osu.edu/grad/information-prospective-students/about-phd-program","URL")</f>
        <v>URL</v>
      </c>
      <c r="F54" s="21" t="s">
        <v>123</v>
      </c>
    </row>
    <row r="55">
      <c r="B55" s="18" t="s">
        <v>124</v>
      </c>
      <c r="C55" s="19" t="s">
        <v>9</v>
      </c>
      <c r="D55" s="19" t="s">
        <v>42</v>
      </c>
      <c r="E55" s="20" t="str">
        <f>HYPERLINK("https://www.ohio.edu/cas/physastro/grad/admissions.cfm","URL")</f>
        <v>URL</v>
      </c>
      <c r="F55" s="21" t="s">
        <v>125</v>
      </c>
    </row>
    <row r="56">
      <c r="B56" s="18" t="s">
        <v>126</v>
      </c>
      <c r="C56" s="19" t="s">
        <v>9</v>
      </c>
      <c r="D56" s="19" t="s">
        <v>42</v>
      </c>
      <c r="E56" s="20" t="str">
        <f>HYPERLINK("https://www.physicsandastronomy.pitt.edu/graduate/how-apply","URL")</f>
        <v>URL</v>
      </c>
      <c r="F56" s="21" t="s">
        <v>127</v>
      </c>
    </row>
    <row r="57">
      <c r="B57" s="18" t="s">
        <v>128</v>
      </c>
      <c r="C57" s="19" t="s">
        <v>35</v>
      </c>
      <c r="D57" s="19" t="s">
        <v>42</v>
      </c>
      <c r="E57" s="24"/>
      <c r="F57" s="21" t="s">
        <v>129</v>
      </c>
    </row>
    <row r="58">
      <c r="B58" s="18" t="s">
        <v>130</v>
      </c>
      <c r="C58" s="19" t="s">
        <v>9</v>
      </c>
      <c r="D58" s="19" t="s">
        <v>42</v>
      </c>
      <c r="E58" s="24"/>
      <c r="F58" s="21" t="s">
        <v>131</v>
      </c>
    </row>
    <row r="59">
      <c r="B59" s="18" t="s">
        <v>132</v>
      </c>
      <c r="C59" s="19" t="s">
        <v>9</v>
      </c>
      <c r="D59" s="19" t="s">
        <v>42</v>
      </c>
      <c r="E59" s="24"/>
      <c r="F59" s="21" t="s">
        <v>10</v>
      </c>
    </row>
    <row r="60">
      <c r="B60" s="18" t="s">
        <v>133</v>
      </c>
      <c r="C60" s="19" t="s">
        <v>67</v>
      </c>
      <c r="D60" s="19" t="s">
        <v>42</v>
      </c>
      <c r="E60" s="28" t="str">
        <f>HYPERLINK("https://physics.stanford.edu/academics/prospective-students/graduate-admissions", "URL")</f>
        <v>URL</v>
      </c>
      <c r="F60" s="21" t="s">
        <v>88</v>
      </c>
    </row>
    <row r="61">
      <c r="B61" s="18" t="s">
        <v>134</v>
      </c>
      <c r="C61" s="19" t="s">
        <v>135</v>
      </c>
      <c r="D61" s="19" t="s">
        <v>42</v>
      </c>
      <c r="E61" s="25"/>
      <c r="F61" s="21" t="s">
        <v>136</v>
      </c>
    </row>
    <row r="62">
      <c r="B62" s="18" t="s">
        <v>137</v>
      </c>
      <c r="C62" s="19" t="s">
        <v>9</v>
      </c>
      <c r="D62" s="19" t="s">
        <v>42</v>
      </c>
      <c r="E62" s="25"/>
      <c r="F62" s="21" t="s">
        <v>138</v>
      </c>
    </row>
    <row r="63">
      <c r="B63" s="18" t="s">
        <v>139</v>
      </c>
      <c r="C63" s="19" t="s">
        <v>9</v>
      </c>
      <c r="D63" s="19" t="s">
        <v>42</v>
      </c>
      <c r="E63" s="24"/>
      <c r="F63" s="21" t="s">
        <v>140</v>
      </c>
    </row>
    <row r="64">
      <c r="B64" s="18" t="s">
        <v>141</v>
      </c>
      <c r="C64" s="19" t="s">
        <v>14</v>
      </c>
      <c r="D64" s="19" t="s">
        <v>42</v>
      </c>
      <c r="E64" s="20" t="str">
        <f>HYPERLINK("http://www.astro.utoronto.ca/academics/graduate-studies/prospective-students/how-to-apply/application/","URL")</f>
        <v>URL</v>
      </c>
      <c r="F64" s="21" t="s">
        <v>142</v>
      </c>
    </row>
    <row r="65">
      <c r="B65" s="18" t="s">
        <v>143</v>
      </c>
      <c r="C65" s="19" t="s">
        <v>9</v>
      </c>
      <c r="D65" s="19" t="s">
        <v>42</v>
      </c>
      <c r="E65" s="25"/>
      <c r="F65" s="21" t="s">
        <v>144</v>
      </c>
    </row>
    <row r="66">
      <c r="B66" s="18" t="s">
        <v>145</v>
      </c>
      <c r="C66" s="19" t="s">
        <v>67</v>
      </c>
      <c r="D66" s="19" t="s">
        <v>42</v>
      </c>
      <c r="E66" s="25"/>
      <c r="F66" s="21" t="s">
        <v>146</v>
      </c>
    </row>
    <row r="67">
      <c r="B67" s="18" t="s">
        <v>147</v>
      </c>
      <c r="C67" s="19" t="s">
        <v>18</v>
      </c>
      <c r="D67" s="19" t="s">
        <v>42</v>
      </c>
      <c r="E67" s="20" t="str">
        <f>HYPERLINK("http://www.astro.ucsc.edu/academics/graduates/new_prospective/application-process.html","URL")</f>
        <v>URL</v>
      </c>
      <c r="F67" s="21" t="s">
        <v>36</v>
      </c>
    </row>
    <row r="68">
      <c r="B68" s="18" t="s">
        <v>148</v>
      </c>
      <c r="C68" s="19" t="s">
        <v>9</v>
      </c>
      <c r="D68" s="19" t="s">
        <v>42</v>
      </c>
      <c r="E68" s="20" t="str">
        <f>HYPERLINK("http://www.physics.utah.edu/index.php?option=com_content&amp;view=article&amp;id=216","URL")</f>
        <v>URL</v>
      </c>
      <c r="F68" s="21" t="s">
        <v>149</v>
      </c>
    </row>
    <row r="69">
      <c r="B69" s="18" t="s">
        <v>150</v>
      </c>
      <c r="C69" s="19" t="s">
        <v>14</v>
      </c>
      <c r="D69" s="19" t="s">
        <v>42</v>
      </c>
      <c r="E69" s="24"/>
      <c r="F69" s="21" t="s">
        <v>151</v>
      </c>
    </row>
    <row r="70">
      <c r="B70" s="18" t="s">
        <v>150</v>
      </c>
      <c r="C70" s="19" t="s">
        <v>51</v>
      </c>
      <c r="D70" s="19" t="s">
        <v>42</v>
      </c>
      <c r="E70" s="24"/>
      <c r="F70" s="21" t="s">
        <v>151</v>
      </c>
    </row>
    <row r="71" ht="1.5" customHeight="1">
      <c r="B71" s="18" t="s">
        <v>152</v>
      </c>
      <c r="C71" s="19" t="s">
        <v>9</v>
      </c>
      <c r="D71" s="19" t="s">
        <v>42</v>
      </c>
      <c r="E71" s="24"/>
      <c r="F71" s="21" t="s">
        <v>153</v>
      </c>
    </row>
    <row r="72">
      <c r="B72" s="18" t="s">
        <v>154</v>
      </c>
      <c r="C72" s="19" t="s">
        <v>9</v>
      </c>
      <c r="D72" s="19" t="s">
        <v>42</v>
      </c>
      <c r="E72" s="24"/>
      <c r="F72" s="21" t="s">
        <v>155</v>
      </c>
    </row>
    <row r="73">
      <c r="B73" s="18" t="s">
        <v>156</v>
      </c>
      <c r="C73" s="19" t="s">
        <v>14</v>
      </c>
      <c r="D73" s="19" t="s">
        <v>42</v>
      </c>
      <c r="E73" s="20" t="str">
        <f>HYPERLINK("http://www.astro.wisc.edu/grad-students/how-to-apply/","URL")</f>
        <v>URL</v>
      </c>
      <c r="F73" s="21" t="s">
        <v>157</v>
      </c>
    </row>
    <row r="74">
      <c r="B74" s="18" t="s">
        <v>158</v>
      </c>
      <c r="C74" s="19" t="s">
        <v>14</v>
      </c>
      <c r="D74" s="19" t="s">
        <v>42</v>
      </c>
      <c r="E74" s="20" t="str">
        <f>HYPERLINK("http://catalog.yale.edu/gsas/degree-granting-departments-programs/astronomy/#programtext","URL")</f>
        <v>URL</v>
      </c>
      <c r="F74" s="21" t="s">
        <v>159</v>
      </c>
    </row>
    <row r="75">
      <c r="B75" s="29" t="s">
        <v>160</v>
      </c>
      <c r="C75" s="30" t="s">
        <v>9</v>
      </c>
      <c r="D75" s="30" t="s">
        <v>161</v>
      </c>
      <c r="E75" s="31"/>
      <c r="F75" s="32" t="s">
        <v>10</v>
      </c>
    </row>
    <row r="76">
      <c r="B76" s="29" t="s">
        <v>162</v>
      </c>
      <c r="C76" s="30" t="s">
        <v>9</v>
      </c>
      <c r="D76" s="30" t="s">
        <v>161</v>
      </c>
      <c r="E76" s="31"/>
      <c r="F76" s="32" t="s">
        <v>10</v>
      </c>
    </row>
    <row r="77">
      <c r="B77" s="29" t="s">
        <v>163</v>
      </c>
      <c r="C77" s="30" t="s">
        <v>67</v>
      </c>
      <c r="D77" s="30" t="s">
        <v>161</v>
      </c>
      <c r="E77" s="31"/>
      <c r="F77" s="32" t="s">
        <v>10</v>
      </c>
    </row>
    <row r="78">
      <c r="B78" s="29" t="s">
        <v>164</v>
      </c>
      <c r="C78" s="30" t="s">
        <v>67</v>
      </c>
      <c r="D78" s="30" t="s">
        <v>161</v>
      </c>
      <c r="E78" s="33" t="str">
        <f>HYPERLINK("https://www.brown.edu/academics/physics/phd-program","URL")</f>
        <v>URL</v>
      </c>
      <c r="F78" s="32" t="s">
        <v>88</v>
      </c>
    </row>
    <row r="79">
      <c r="B79" s="29" t="s">
        <v>165</v>
      </c>
      <c r="C79" s="30" t="s">
        <v>9</v>
      </c>
      <c r="D79" s="30" t="s">
        <v>161</v>
      </c>
      <c r="E79" s="31"/>
      <c r="F79" s="32" t="s">
        <v>10</v>
      </c>
    </row>
    <row r="80">
      <c r="B80" s="29" t="s">
        <v>166</v>
      </c>
      <c r="C80" s="30" t="s">
        <v>14</v>
      </c>
      <c r="D80" s="30" t="s">
        <v>161</v>
      </c>
      <c r="E80" s="33" t="str">
        <f>HYPERLINK("http://www.astro.caltech.edu/academics/graduate_admissions_faq.html","URL")</f>
        <v>URL</v>
      </c>
      <c r="F80" s="32" t="s">
        <v>167</v>
      </c>
    </row>
    <row r="81">
      <c r="B81" s="29" t="s">
        <v>166</v>
      </c>
      <c r="C81" s="30" t="s">
        <v>67</v>
      </c>
      <c r="D81" s="30" t="s">
        <v>161</v>
      </c>
      <c r="E81" s="33" t="str">
        <f>HYPERLINK("http://pma.caltech.edu/content/about-gre-and-toefl-requirements","URL")</f>
        <v>URL</v>
      </c>
      <c r="F81" s="32" t="s">
        <v>167</v>
      </c>
    </row>
    <row r="82">
      <c r="B82" s="29" t="s">
        <v>168</v>
      </c>
      <c r="C82" s="30" t="s">
        <v>67</v>
      </c>
      <c r="D82" s="30" t="s">
        <v>161</v>
      </c>
      <c r="E82" s="31"/>
      <c r="F82" s="32" t="s">
        <v>10</v>
      </c>
    </row>
    <row r="83">
      <c r="B83" s="29" t="s">
        <v>169</v>
      </c>
      <c r="C83" s="30" t="s">
        <v>18</v>
      </c>
      <c r="D83" s="30" t="s">
        <v>161</v>
      </c>
      <c r="E83" s="33" t="str">
        <f>HYPERLINK("https://astro.uchicago.edu/academics/prospective.php","URL")</f>
        <v>URL</v>
      </c>
      <c r="F83" s="32" t="s">
        <v>170</v>
      </c>
    </row>
    <row r="84">
      <c r="B84" s="29" t="s">
        <v>171</v>
      </c>
      <c r="C84" s="30" t="s">
        <v>18</v>
      </c>
      <c r="D84" s="30" t="s">
        <v>161</v>
      </c>
      <c r="E84" s="31"/>
      <c r="F84" s="32" t="s">
        <v>10</v>
      </c>
    </row>
    <row r="85">
      <c r="B85" s="29" t="s">
        <v>172</v>
      </c>
      <c r="C85" s="30" t="s">
        <v>9</v>
      </c>
      <c r="D85" s="30" t="s">
        <v>161</v>
      </c>
      <c r="E85" s="34"/>
      <c r="F85" s="32" t="s">
        <v>173</v>
      </c>
    </row>
    <row r="86">
      <c r="B86" s="29" t="s">
        <v>174</v>
      </c>
      <c r="C86" s="30" t="s">
        <v>9</v>
      </c>
      <c r="D86" s="30" t="s">
        <v>161</v>
      </c>
      <c r="E86" s="33" t="str">
        <f>HYPERLINK("https://www.physast.uga.edu/academic_programs/grad/admissions-requirements","URL")</f>
        <v>URL</v>
      </c>
      <c r="F86" s="32" t="s">
        <v>81</v>
      </c>
    </row>
    <row r="87">
      <c r="B87" s="29" t="s">
        <v>175</v>
      </c>
      <c r="C87" s="30" t="s">
        <v>9</v>
      </c>
      <c r="D87" s="30" t="s">
        <v>161</v>
      </c>
      <c r="E87" s="31"/>
      <c r="F87" s="32" t="s">
        <v>10</v>
      </c>
    </row>
    <row r="88">
      <c r="B88" s="29" t="s">
        <v>176</v>
      </c>
      <c r="C88" s="30" t="s">
        <v>9</v>
      </c>
      <c r="D88" s="30" t="s">
        <v>161</v>
      </c>
      <c r="E88" s="33" t="str">
        <f>HYPERLINK("https://physics.ku.edu/how-apply","URL")</f>
        <v>URL</v>
      </c>
      <c r="F88" s="32" t="s">
        <v>177</v>
      </c>
    </row>
    <row r="89">
      <c r="B89" s="29" t="s">
        <v>178</v>
      </c>
      <c r="C89" s="30" t="s">
        <v>9</v>
      </c>
      <c r="D89" s="30" t="s">
        <v>161</v>
      </c>
      <c r="E89" s="31"/>
      <c r="F89" s="32" t="s">
        <v>10</v>
      </c>
    </row>
    <row r="90">
      <c r="B90" s="29" t="s">
        <v>179</v>
      </c>
      <c r="C90" s="30" t="s">
        <v>67</v>
      </c>
      <c r="D90" s="30" t="s">
        <v>161</v>
      </c>
      <c r="E90" s="33" t="str">
        <f>HYPERLINK("http://physics.cas2.lehigh.edu/how-apply-0","URL")</f>
        <v>URL</v>
      </c>
      <c r="F90" s="32" t="s">
        <v>180</v>
      </c>
    </row>
    <row r="91">
      <c r="B91" s="29" t="s">
        <v>181</v>
      </c>
      <c r="C91" s="30" t="s">
        <v>9</v>
      </c>
      <c r="D91" s="30" t="s">
        <v>161</v>
      </c>
      <c r="E91" s="31"/>
      <c r="F91" s="32" t="s">
        <v>182</v>
      </c>
    </row>
    <row r="92">
      <c r="B92" s="29" t="s">
        <v>183</v>
      </c>
      <c r="C92" s="30" t="s">
        <v>9</v>
      </c>
      <c r="D92" s="30" t="s">
        <v>161</v>
      </c>
      <c r="E92" s="31"/>
      <c r="F92" s="32" t="s">
        <v>184</v>
      </c>
    </row>
    <row r="93">
      <c r="B93" s="29" t="s">
        <v>185</v>
      </c>
      <c r="C93" s="30" t="s">
        <v>67</v>
      </c>
      <c r="D93" s="30" t="s">
        <v>161</v>
      </c>
      <c r="E93" s="33" t="str">
        <f>HYPERLINK("https://lsa.umich.edu/physics/graduate-students/application.html","URL")</f>
        <v>URL</v>
      </c>
      <c r="F93" s="32" t="s">
        <v>88</v>
      </c>
    </row>
    <row r="94">
      <c r="B94" s="29" t="s">
        <v>186</v>
      </c>
      <c r="C94" s="30" t="s">
        <v>9</v>
      </c>
      <c r="D94" s="30" t="s">
        <v>161</v>
      </c>
      <c r="E94" s="31"/>
      <c r="F94" s="32" t="s">
        <v>10</v>
      </c>
    </row>
    <row r="95">
      <c r="B95" s="29" t="s">
        <v>187</v>
      </c>
      <c r="C95" s="30" t="s">
        <v>9</v>
      </c>
      <c r="D95" s="30" t="s">
        <v>161</v>
      </c>
      <c r="E95" s="35"/>
      <c r="F95" s="32" t="s">
        <v>10</v>
      </c>
    </row>
    <row r="96">
      <c r="B96" s="29" t="s">
        <v>188</v>
      </c>
      <c r="C96" s="30" t="s">
        <v>9</v>
      </c>
      <c r="D96" s="30" t="s">
        <v>161</v>
      </c>
      <c r="E96" s="31"/>
      <c r="F96" s="32" t="s">
        <v>10</v>
      </c>
    </row>
    <row r="97">
      <c r="B97" s="29" t="s">
        <v>189</v>
      </c>
      <c r="C97" s="30" t="s">
        <v>9</v>
      </c>
      <c r="D97" s="30" t="s">
        <v>161</v>
      </c>
      <c r="E97" s="31"/>
      <c r="F97" s="32" t="s">
        <v>10</v>
      </c>
    </row>
    <row r="98">
      <c r="B98" s="29" t="s">
        <v>190</v>
      </c>
      <c r="C98" s="30" t="s">
        <v>67</v>
      </c>
      <c r="D98" s="30" t="s">
        <v>161</v>
      </c>
      <c r="E98" s="33" t="str">
        <f>HYPERLINK("https://www.physics.ncsu.edu/graduate/application.php","URL")</f>
        <v>URL</v>
      </c>
      <c r="F98" s="32" t="s">
        <v>191</v>
      </c>
    </row>
    <row r="99">
      <c r="B99" s="29" t="s">
        <v>192</v>
      </c>
      <c r="C99" s="30" t="s">
        <v>9</v>
      </c>
      <c r="D99" s="30" t="s">
        <v>161</v>
      </c>
      <c r="E99" s="31"/>
      <c r="F99" s="32" t="s">
        <v>11</v>
      </c>
    </row>
    <row r="100">
      <c r="B100" s="29" t="s">
        <v>193</v>
      </c>
      <c r="C100" s="30" t="s">
        <v>9</v>
      </c>
      <c r="D100" s="30" t="s">
        <v>161</v>
      </c>
      <c r="E100" s="31"/>
      <c r="F100" s="32" t="s">
        <v>10</v>
      </c>
    </row>
    <row r="101">
      <c r="A101" s="36"/>
      <c r="B101" s="29" t="s">
        <v>194</v>
      </c>
      <c r="C101" s="30" t="s">
        <v>9</v>
      </c>
      <c r="D101" s="30" t="s">
        <v>161</v>
      </c>
      <c r="E101" s="31"/>
      <c r="F101" s="32" t="s">
        <v>10</v>
      </c>
      <c r="G101" s="37"/>
      <c r="I101" s="37"/>
      <c r="J101" s="37"/>
      <c r="K101" s="37"/>
      <c r="L101" s="37"/>
      <c r="M101" s="37"/>
      <c r="N101" s="37"/>
      <c r="O101" s="37"/>
      <c r="P101" s="37"/>
      <c r="Q101" s="37"/>
      <c r="R101" s="37"/>
      <c r="S101" s="37"/>
      <c r="T101" s="37"/>
      <c r="U101" s="37"/>
      <c r="V101" s="37"/>
      <c r="W101" s="37"/>
      <c r="X101" s="37"/>
      <c r="Y101" s="37"/>
      <c r="Z101" s="37"/>
      <c r="AA101" s="37"/>
      <c r="AB101" s="37"/>
    </row>
    <row r="102">
      <c r="B102" s="29" t="s">
        <v>195</v>
      </c>
      <c r="C102" s="30" t="s">
        <v>18</v>
      </c>
      <c r="D102" s="30" t="s">
        <v>161</v>
      </c>
      <c r="E102" s="31"/>
      <c r="F102" s="32" t="s">
        <v>10</v>
      </c>
    </row>
    <row r="103">
      <c r="B103" s="29" t="s">
        <v>196</v>
      </c>
      <c r="C103" s="30" t="s">
        <v>67</v>
      </c>
      <c r="D103" s="30" t="s">
        <v>161</v>
      </c>
      <c r="E103" s="33" t="str">
        <f>HYPERLINK("http://physics.ucdavis.edu/academics/graduate-program/apply-graduate-program","URL")</f>
        <v>URL</v>
      </c>
      <c r="F103" s="32" t="s">
        <v>197</v>
      </c>
    </row>
    <row r="104">
      <c r="B104" s="29" t="s">
        <v>198</v>
      </c>
      <c r="C104" s="30" t="s">
        <v>9</v>
      </c>
      <c r="D104" s="30" t="s">
        <v>161</v>
      </c>
      <c r="E104" s="34"/>
      <c r="F104" s="32" t="s">
        <v>10</v>
      </c>
    </row>
    <row r="105">
      <c r="B105" s="29" t="s">
        <v>199</v>
      </c>
      <c r="C105" s="30" t="s">
        <v>9</v>
      </c>
      <c r="D105" s="30" t="s">
        <v>161</v>
      </c>
      <c r="E105" s="31"/>
      <c r="F105" s="32" t="s">
        <v>10</v>
      </c>
    </row>
    <row r="106">
      <c r="B106" s="29" t="s">
        <v>200</v>
      </c>
      <c r="C106" s="30" t="s">
        <v>67</v>
      </c>
      <c r="D106" s="30" t="s">
        <v>161</v>
      </c>
      <c r="E106" s="33" t="str">
        <f>HYPERLINK("https://physics.wustl.edu/graduate/how-to-apply","URL")</f>
        <v>URL</v>
      </c>
      <c r="F106" s="32" t="s">
        <v>88</v>
      </c>
    </row>
    <row r="107">
      <c r="B107" s="29" t="s">
        <v>201</v>
      </c>
      <c r="C107" s="30" t="s">
        <v>9</v>
      </c>
      <c r="D107" s="30" t="s">
        <v>161</v>
      </c>
      <c r="E107" s="34"/>
      <c r="F107" s="32" t="s">
        <v>10</v>
      </c>
    </row>
    <row r="108">
      <c r="B108" s="29" t="s">
        <v>202</v>
      </c>
      <c r="C108" s="30" t="s">
        <v>67</v>
      </c>
      <c r="D108" s="30" t="s">
        <v>161</v>
      </c>
      <c r="E108" s="33" t="str">
        <f>HYPERLINK("https://uwm.edu/physics/graduate/graduate-admissions/","URL")</f>
        <v>URL</v>
      </c>
      <c r="F108" s="32" t="s">
        <v>203</v>
      </c>
      <c r="G108" s="1"/>
      <c r="H108" s="1"/>
    </row>
    <row r="109">
      <c r="B109" s="29" t="s">
        <v>204</v>
      </c>
      <c r="C109" s="30" t="s">
        <v>9</v>
      </c>
      <c r="D109" s="30" t="s">
        <v>161</v>
      </c>
      <c r="E109" s="33" t="str">
        <f>HYPERLINK("http://www.uwyo.edu/physics/graduate-program/","URL")</f>
        <v>URL</v>
      </c>
      <c r="F109" s="32" t="s">
        <v>205</v>
      </c>
      <c r="H109" s="1"/>
    </row>
    <row r="110">
      <c r="B110" s="29" t="s">
        <v>158</v>
      </c>
      <c r="C110" s="30" t="s">
        <v>67</v>
      </c>
      <c r="D110" s="30" t="s">
        <v>161</v>
      </c>
      <c r="E110" s="33" t="str">
        <f>HYPERLINK("http://physics.yale.edu/academics/graduate-studies","URL")</f>
        <v>URL</v>
      </c>
      <c r="F110" s="32" t="s">
        <v>159</v>
      </c>
    </row>
    <row r="111">
      <c r="B111" s="38" t="s">
        <v>48</v>
      </c>
      <c r="C111" s="39" t="s">
        <v>67</v>
      </c>
      <c r="D111" s="39" t="s">
        <v>206</v>
      </c>
      <c r="E111" s="40" t="str">
        <f>HYPERLINK("http://w3.physics.arizona.edu/grad/apply","URL")</f>
        <v>URL</v>
      </c>
      <c r="F111" s="41" t="s">
        <v>88</v>
      </c>
    </row>
    <row r="112">
      <c r="B112" s="38" t="s">
        <v>54</v>
      </c>
      <c r="C112" s="39" t="s">
        <v>67</v>
      </c>
      <c r="D112" s="39" t="s">
        <v>206</v>
      </c>
      <c r="E112" s="40" t="str">
        <f>HYPERLINK("https://physics.asu.edu/admissions/phd-admissions/how-to-apply","URL")</f>
        <v>URL</v>
      </c>
      <c r="F112" s="41" t="s">
        <v>88</v>
      </c>
    </row>
    <row r="113">
      <c r="B113" s="38" t="s">
        <v>207</v>
      </c>
      <c r="C113" s="39" t="s">
        <v>14</v>
      </c>
      <c r="D113" s="39" t="s">
        <v>206</v>
      </c>
      <c r="E113" s="42"/>
      <c r="F113" s="41" t="s">
        <v>10</v>
      </c>
    </row>
    <row r="114">
      <c r="B114" s="38" t="s">
        <v>207</v>
      </c>
      <c r="C114" s="39" t="s">
        <v>67</v>
      </c>
      <c r="D114" s="39" t="s">
        <v>206</v>
      </c>
      <c r="E114" s="40" t="str">
        <f>HYPERLINK("http://physics.bu.edu/grad/apply_howto","URL")</f>
        <v>URL</v>
      </c>
      <c r="F114" s="41" t="s">
        <v>88</v>
      </c>
    </row>
    <row r="115">
      <c r="B115" s="38" t="s">
        <v>208</v>
      </c>
      <c r="C115" s="39" t="s">
        <v>9</v>
      </c>
      <c r="D115" s="39" t="s">
        <v>206</v>
      </c>
      <c r="E115" s="42"/>
      <c r="F115" s="41" t="s">
        <v>209</v>
      </c>
    </row>
    <row r="116">
      <c r="B116" s="38" t="s">
        <v>210</v>
      </c>
      <c r="C116" s="39" t="s">
        <v>67</v>
      </c>
      <c r="D116" s="39" t="s">
        <v>206</v>
      </c>
      <c r="E116" s="40" t="str">
        <f>HYPERLINK("http://www.cmu.edu/physics/graduate-program/admission.html","URL")</f>
        <v>URL</v>
      </c>
      <c r="F116" s="41" t="s">
        <v>88</v>
      </c>
    </row>
    <row r="117">
      <c r="B117" s="38" t="s">
        <v>169</v>
      </c>
      <c r="C117" s="39" t="s">
        <v>67</v>
      </c>
      <c r="D117" s="39" t="s">
        <v>206</v>
      </c>
      <c r="E117" s="40" t="str">
        <f>HYPERLINK("https://physics.uchicago.edu/page/apply","URL")</f>
        <v>URL</v>
      </c>
      <c r="F117" s="41" t="s">
        <v>88</v>
      </c>
    </row>
    <row r="118">
      <c r="B118" s="38" t="s">
        <v>60</v>
      </c>
      <c r="C118" s="39" t="s">
        <v>67</v>
      </c>
      <c r="D118" s="39" t="s">
        <v>206</v>
      </c>
      <c r="E118" s="40" t="str">
        <f>HYPERLINK("http://www.colorado.edu/physics/admissions/graduate-application-information","URL")</f>
        <v>URL</v>
      </c>
      <c r="F118" s="41" t="s">
        <v>88</v>
      </c>
    </row>
    <row r="119">
      <c r="B119" s="38" t="s">
        <v>211</v>
      </c>
      <c r="C119" s="39" t="s">
        <v>14</v>
      </c>
      <c r="D119" s="39" t="s">
        <v>206</v>
      </c>
      <c r="E119" s="42"/>
      <c r="F119" s="41" t="s">
        <v>212</v>
      </c>
    </row>
    <row r="120">
      <c r="B120" s="38" t="s">
        <v>211</v>
      </c>
      <c r="C120" s="39" t="s">
        <v>67</v>
      </c>
      <c r="D120" s="39" t="s">
        <v>206</v>
      </c>
      <c r="E120" s="40" t="str">
        <f>HYPERLINK("http://physics.columbia.edu/faqs","URL")</f>
        <v>URL</v>
      </c>
      <c r="F120" s="41" t="s">
        <v>88</v>
      </c>
    </row>
    <row r="121">
      <c r="B121" s="38" t="s">
        <v>213</v>
      </c>
      <c r="C121" s="39" t="s">
        <v>67</v>
      </c>
      <c r="D121" s="39" t="s">
        <v>206</v>
      </c>
      <c r="E121" s="40" t="str">
        <f>HYPERLINK("http://physics.uconn.edu/graduate/applications/","URL")</f>
        <v>URL</v>
      </c>
      <c r="F121" s="41" t="s">
        <v>214</v>
      </c>
    </row>
    <row r="122">
      <c r="B122" s="38" t="s">
        <v>215</v>
      </c>
      <c r="C122" s="39" t="s">
        <v>67</v>
      </c>
      <c r="D122" s="39" t="s">
        <v>206</v>
      </c>
      <c r="E122" s="40" t="str">
        <f>HYPERLINK("http://physics.cornell.edu/prospective-graduate-students#how-to-apply","URL")</f>
        <v>URL</v>
      </c>
      <c r="F122" s="41" t="s">
        <v>88</v>
      </c>
    </row>
    <row r="123">
      <c r="B123" s="38" t="s">
        <v>216</v>
      </c>
      <c r="C123" s="39" t="s">
        <v>9</v>
      </c>
      <c r="D123" s="39" t="s">
        <v>206</v>
      </c>
      <c r="E123" s="42"/>
      <c r="F123" s="41" t="s">
        <v>10</v>
      </c>
    </row>
    <row r="124">
      <c r="B124" s="38" t="s">
        <v>217</v>
      </c>
      <c r="C124" s="39" t="s">
        <v>9</v>
      </c>
      <c r="D124" s="39" t="s">
        <v>206</v>
      </c>
      <c r="E124" s="42"/>
      <c r="F124" s="41" t="s">
        <v>10</v>
      </c>
    </row>
    <row r="125">
      <c r="B125" s="38" t="s">
        <v>218</v>
      </c>
      <c r="C125" s="39" t="s">
        <v>67</v>
      </c>
      <c r="D125" s="39" t="s">
        <v>206</v>
      </c>
      <c r="E125" s="40" t="str">
        <f>HYPERLINK("https://gradschool.duke.edu/academics/programs-degrees/physics","URL")</f>
        <v>URL</v>
      </c>
      <c r="F125" s="41" t="s">
        <v>88</v>
      </c>
    </row>
    <row r="126">
      <c r="B126" s="38" t="s">
        <v>82</v>
      </c>
      <c r="C126" s="39" t="s">
        <v>67</v>
      </c>
      <c r="D126" s="39" t="s">
        <v>206</v>
      </c>
      <c r="E126" s="40" t="str">
        <f>HYPERLINK("http://www.phys.ufl.edu/academics/graduate/admissions.shtml","URL")</f>
        <v>URL</v>
      </c>
      <c r="F126" s="41" t="s">
        <v>219</v>
      </c>
    </row>
    <row r="127">
      <c r="B127" s="38" t="s">
        <v>220</v>
      </c>
      <c r="C127" s="39" t="s">
        <v>67</v>
      </c>
      <c r="D127" s="39" t="s">
        <v>206</v>
      </c>
      <c r="E127" s="40" t="str">
        <f>HYPERLINK("https://gsas.harvard.edu/programs-of-study/all/physics","URL")</f>
        <v>URL</v>
      </c>
      <c r="F127" s="41" t="s">
        <v>88</v>
      </c>
    </row>
    <row r="128">
      <c r="B128" s="38" t="s">
        <v>221</v>
      </c>
      <c r="C128" s="39" t="s">
        <v>67</v>
      </c>
      <c r="D128" s="39" t="s">
        <v>206</v>
      </c>
      <c r="E128" s="42"/>
      <c r="F128" s="41" t="s">
        <v>10</v>
      </c>
    </row>
    <row r="129">
      <c r="B129" s="38" t="s">
        <v>98</v>
      </c>
      <c r="C129" s="39" t="s">
        <v>67</v>
      </c>
      <c r="D129" s="39" t="s">
        <v>206</v>
      </c>
      <c r="E129" s="40" t="str">
        <f>HYPERLINK("http://www.iub.edu/~iubphys/graduate/admissions.shtml","URL")</f>
        <v>URL</v>
      </c>
      <c r="F129" s="41" t="s">
        <v>88</v>
      </c>
    </row>
    <row r="130">
      <c r="B130" s="38" t="s">
        <v>222</v>
      </c>
      <c r="C130" s="39" t="s">
        <v>9</v>
      </c>
      <c r="D130" s="39" t="s">
        <v>206</v>
      </c>
      <c r="E130" s="42"/>
      <c r="F130" s="41" t="s">
        <v>10</v>
      </c>
    </row>
    <row r="131">
      <c r="B131" s="38" t="s">
        <v>100</v>
      </c>
      <c r="C131" s="39" t="s">
        <v>9</v>
      </c>
      <c r="D131" s="39" t="s">
        <v>206</v>
      </c>
      <c r="E131" s="42"/>
      <c r="F131" s="41" t="s">
        <v>10</v>
      </c>
    </row>
    <row r="132">
      <c r="B132" s="38" t="s">
        <v>223</v>
      </c>
      <c r="C132" s="39" t="s">
        <v>9</v>
      </c>
      <c r="D132" s="39" t="s">
        <v>206</v>
      </c>
      <c r="E132" s="42"/>
      <c r="F132" s="41" t="s">
        <v>10</v>
      </c>
    </row>
    <row r="133">
      <c r="B133" s="38" t="s">
        <v>224</v>
      </c>
      <c r="C133" s="39" t="s">
        <v>14</v>
      </c>
      <c r="D133" s="39" t="s">
        <v>206</v>
      </c>
      <c r="E133" s="42"/>
      <c r="F133" s="41" t="s">
        <v>225</v>
      </c>
    </row>
    <row r="134">
      <c r="B134" s="38" t="s">
        <v>226</v>
      </c>
      <c r="C134" s="39" t="s">
        <v>67</v>
      </c>
      <c r="D134" s="39" t="s">
        <v>206</v>
      </c>
      <c r="E134" s="40" t="str">
        <f>HYPERLINK("https://umdphysics.umd.edu/academics/graduate/grad-prospective-students.html#how-to-apply","URL")</f>
        <v>URL</v>
      </c>
      <c r="F134" s="41" t="s">
        <v>88</v>
      </c>
    </row>
    <row r="135">
      <c r="B135" s="38" t="s">
        <v>113</v>
      </c>
      <c r="C135" s="39" t="s">
        <v>14</v>
      </c>
      <c r="D135" s="39" t="s">
        <v>206</v>
      </c>
      <c r="E135" s="43"/>
      <c r="F135" s="41" t="s">
        <v>114</v>
      </c>
    </row>
    <row r="136">
      <c r="B136" s="38" t="s">
        <v>227</v>
      </c>
      <c r="C136" s="39" t="s">
        <v>67</v>
      </c>
      <c r="D136" s="39" t="s">
        <v>206</v>
      </c>
      <c r="E136" s="42"/>
      <c r="F136" s="41" t="s">
        <v>10</v>
      </c>
    </row>
    <row r="137">
      <c r="B137" s="38" t="s">
        <v>120</v>
      </c>
      <c r="C137" s="39" t="s">
        <v>67</v>
      </c>
      <c r="D137" s="39" t="s">
        <v>206</v>
      </c>
      <c r="E137" s="40" t="str">
        <f>HYPERLINK("http://www.physics.northwestern.edu/graduate/doctoral-program/admissions/","URL")</f>
        <v>URL</v>
      </c>
      <c r="F137" s="41" t="s">
        <v>228</v>
      </c>
    </row>
    <row r="138">
      <c r="B138" s="38" t="s">
        <v>229</v>
      </c>
      <c r="C138" s="39" t="s">
        <v>67</v>
      </c>
      <c r="D138" s="39" t="s">
        <v>206</v>
      </c>
      <c r="E138" s="44"/>
      <c r="F138" s="41" t="s">
        <v>230</v>
      </c>
    </row>
    <row r="139">
      <c r="B139" s="38" t="s">
        <v>231</v>
      </c>
      <c r="C139" s="39" t="s">
        <v>67</v>
      </c>
      <c r="D139" s="39" t="s">
        <v>206</v>
      </c>
      <c r="E139" s="40" t="str">
        <f>HYPERLINK("http://as.nyu.edu/physics/programs/graduate/physics-graduate-admissions-faq.html","URL")</f>
        <v>URL</v>
      </c>
      <c r="F139" s="41" t="s">
        <v>88</v>
      </c>
    </row>
    <row r="140">
      <c r="B140" s="38" t="s">
        <v>122</v>
      </c>
      <c r="C140" s="39" t="s">
        <v>67</v>
      </c>
      <c r="D140" s="39" t="s">
        <v>206</v>
      </c>
      <c r="E140" s="40" t="str">
        <f>HYPERLINK("https://physics.osu.edu/graduate-admissions-application#GRE%20and%20Physics%20GRE","URL")</f>
        <v>URL</v>
      </c>
      <c r="F140" s="41" t="s">
        <v>88</v>
      </c>
    </row>
    <row r="141">
      <c r="B141" s="38" t="s">
        <v>232</v>
      </c>
      <c r="C141" s="39" t="s">
        <v>18</v>
      </c>
      <c r="D141" s="39" t="s">
        <v>206</v>
      </c>
      <c r="E141" s="42"/>
      <c r="F141" s="41" t="s">
        <v>233</v>
      </c>
    </row>
    <row r="142">
      <c r="B142" s="38" t="s">
        <v>234</v>
      </c>
      <c r="C142" s="39" t="s">
        <v>67</v>
      </c>
      <c r="D142" s="39" t="s">
        <v>206</v>
      </c>
      <c r="E142" s="40" t="str">
        <f>HYPERLINK("http://www.phys.psu.edu/jobs/graduate-applicants","URL")</f>
        <v>URL</v>
      </c>
      <c r="F142" s="41" t="s">
        <v>88</v>
      </c>
    </row>
    <row r="143">
      <c r="B143" s="38" t="s">
        <v>235</v>
      </c>
      <c r="C143" s="39" t="s">
        <v>9</v>
      </c>
      <c r="D143" s="39" t="s">
        <v>206</v>
      </c>
      <c r="E143" s="42"/>
      <c r="F143" s="41" t="s">
        <v>10</v>
      </c>
    </row>
    <row r="144">
      <c r="B144" s="38" t="s">
        <v>236</v>
      </c>
      <c r="C144" s="39" t="s">
        <v>35</v>
      </c>
      <c r="D144" s="39" t="s">
        <v>206</v>
      </c>
      <c r="E144" s="42"/>
      <c r="F144" s="41" t="s">
        <v>10</v>
      </c>
    </row>
    <row r="145">
      <c r="B145" s="38" t="s">
        <v>237</v>
      </c>
      <c r="C145" s="39" t="s">
        <v>67</v>
      </c>
      <c r="D145" s="39" t="s">
        <v>206</v>
      </c>
      <c r="E145" s="40" t="str">
        <f>HYPERLINK("https://www.princeton.edu/physics/graduate-program/graduate-admissions/","URL")</f>
        <v>URL</v>
      </c>
      <c r="F145" s="41" t="s">
        <v>88</v>
      </c>
    </row>
    <row r="146">
      <c r="B146" s="38" t="s">
        <v>238</v>
      </c>
      <c r="C146" s="39" t="s">
        <v>9</v>
      </c>
      <c r="D146" s="39" t="s">
        <v>206</v>
      </c>
      <c r="E146" s="40" t="str">
        <f>HYPERLINK("http://www.physics.purdue.edu/academic-programs/future_students/admissions.html","URL")</f>
        <v>URL</v>
      </c>
      <c r="F146" s="41" t="s">
        <v>88</v>
      </c>
    </row>
    <row r="147">
      <c r="B147" s="38" t="s">
        <v>239</v>
      </c>
      <c r="C147" s="39" t="s">
        <v>67</v>
      </c>
      <c r="D147" s="39" t="s">
        <v>206</v>
      </c>
      <c r="E147" s="42"/>
      <c r="F147" s="41" t="s">
        <v>10</v>
      </c>
    </row>
    <row r="148">
      <c r="B148" s="38" t="s">
        <v>240</v>
      </c>
      <c r="C148" s="39" t="s">
        <v>9</v>
      </c>
      <c r="D148" s="39" t="s">
        <v>206</v>
      </c>
      <c r="E148" s="40" t="str">
        <f>HYPERLINK("http://www.physics.rice.edu/Content.aspx?id=58","URL")</f>
        <v>URL</v>
      </c>
      <c r="F148" s="41" t="s">
        <v>241</v>
      </c>
    </row>
    <row r="149">
      <c r="B149" s="38" t="s">
        <v>242</v>
      </c>
      <c r="C149" s="39" t="s">
        <v>9</v>
      </c>
      <c r="D149" s="39" t="s">
        <v>206</v>
      </c>
      <c r="E149" s="40" t="str">
        <f>HYPERLINK("https://www.pas.rochester.edu/graduate/applying.html","URL")</f>
        <v>URL</v>
      </c>
      <c r="F149" s="41" t="s">
        <v>11</v>
      </c>
    </row>
    <row r="150">
      <c r="B150" s="38" t="s">
        <v>243</v>
      </c>
      <c r="C150" s="39" t="s">
        <v>9</v>
      </c>
      <c r="D150" s="39" t="s">
        <v>206</v>
      </c>
      <c r="E150" s="40" t="str">
        <f>HYPERLINK("http://www.physics.rutgers.edu/~ajbaker/recruit/faq.html#pgre","URL")</f>
        <v>URL</v>
      </c>
      <c r="F150" s="41" t="s">
        <v>244</v>
      </c>
    </row>
    <row r="151">
      <c r="B151" s="38" t="s">
        <v>245</v>
      </c>
      <c r="C151" s="39" t="s">
        <v>14</v>
      </c>
      <c r="D151" s="39" t="s">
        <v>206</v>
      </c>
      <c r="E151" s="40" t="str">
        <f>HYPERLINK("http://astronomy.sdsu.edu/graduate-admissions/","URL")</f>
        <v>URL</v>
      </c>
      <c r="F151" s="41" t="s">
        <v>36</v>
      </c>
    </row>
    <row r="152">
      <c r="B152" s="38" t="s">
        <v>246</v>
      </c>
      <c r="C152" s="39" t="s">
        <v>9</v>
      </c>
      <c r="D152" s="39" t="s">
        <v>206</v>
      </c>
      <c r="E152" s="42"/>
      <c r="F152" s="41" t="s">
        <v>10</v>
      </c>
    </row>
    <row r="153">
      <c r="B153" s="38" t="s">
        <v>247</v>
      </c>
      <c r="C153" s="39" t="s">
        <v>248</v>
      </c>
      <c r="D153" s="39" t="s">
        <v>206</v>
      </c>
      <c r="E153" s="40" t="str">
        <f>HYPERLINK("https://web.stanford.edu/dept/app-physics/cgi-bin/admissions/","URL")</f>
        <v>URL</v>
      </c>
      <c r="F153" s="41" t="s">
        <v>88</v>
      </c>
    </row>
    <row r="154">
      <c r="B154" s="38" t="s">
        <v>249</v>
      </c>
      <c r="C154" s="39" t="s">
        <v>9</v>
      </c>
      <c r="D154" s="39" t="s">
        <v>206</v>
      </c>
      <c r="E154" s="45" t="str">
        <f>HYPERLINK("http://graduate.physics.sunysb.edu/faq/index.shtml#application","URL")</f>
        <v>URL</v>
      </c>
      <c r="F154" s="41" t="s">
        <v>250</v>
      </c>
    </row>
    <row r="155">
      <c r="B155" s="38" t="s">
        <v>134</v>
      </c>
      <c r="C155" s="39" t="s">
        <v>67</v>
      </c>
      <c r="D155" s="39" t="s">
        <v>206</v>
      </c>
      <c r="E155" s="40" t="str">
        <f>HYPERLINK("https://physics.tamu.edu/academics/prospective-graduates/admissions/","URL")</f>
        <v>URL</v>
      </c>
      <c r="F155" s="41" t="s">
        <v>88</v>
      </c>
    </row>
    <row r="156">
      <c r="B156" s="38" t="s">
        <v>251</v>
      </c>
      <c r="C156" s="39" t="s">
        <v>14</v>
      </c>
      <c r="D156" s="39" t="s">
        <v>206</v>
      </c>
      <c r="E156" s="42"/>
      <c r="F156" s="41" t="s">
        <v>10</v>
      </c>
    </row>
    <row r="157">
      <c r="B157" s="38" t="s">
        <v>251</v>
      </c>
      <c r="C157" s="39" t="s">
        <v>67</v>
      </c>
      <c r="D157" s="39" t="s">
        <v>206</v>
      </c>
      <c r="E157" s="40" t="str">
        <f>HYPERLINK("http://physics.berkeley.edu/i-am-a-uc-berkeley/prospective-students/graduate-admissions","URL")</f>
        <v>URL</v>
      </c>
      <c r="F157" s="41" t="s">
        <v>88</v>
      </c>
    </row>
    <row r="158">
      <c r="B158" s="38" t="s">
        <v>252</v>
      </c>
      <c r="C158" s="39" t="s">
        <v>9</v>
      </c>
      <c r="D158" s="39" t="s">
        <v>206</v>
      </c>
      <c r="E158" s="40" t="str">
        <f>HYPERLINK("http://www.pa.ucla.edu/content/graduate/admissions","URL")</f>
        <v>URL</v>
      </c>
      <c r="F158" s="41" t="s">
        <v>88</v>
      </c>
    </row>
    <row r="159">
      <c r="B159" s="38" t="s">
        <v>253</v>
      </c>
      <c r="C159" s="39" t="s">
        <v>14</v>
      </c>
      <c r="D159" s="39" t="s">
        <v>206</v>
      </c>
      <c r="E159" s="40" t="str">
        <f>HYPERLINK("http://www.physics.ucr.edu/graduate/entrance.html","URL")</f>
        <v>URL</v>
      </c>
      <c r="F159" s="41" t="s">
        <v>254</v>
      </c>
    </row>
    <row r="160">
      <c r="B160" s="38" t="s">
        <v>255</v>
      </c>
      <c r="C160" s="39" t="s">
        <v>67</v>
      </c>
      <c r="D160" s="39" t="s">
        <v>206</v>
      </c>
      <c r="E160" s="44"/>
      <c r="F160" s="41"/>
    </row>
    <row r="161">
      <c r="B161" s="38" t="s">
        <v>256</v>
      </c>
      <c r="C161" s="39" t="s">
        <v>67</v>
      </c>
      <c r="D161" s="39" t="s">
        <v>206</v>
      </c>
      <c r="E161" s="42"/>
      <c r="F161" s="41" t="s">
        <v>257</v>
      </c>
    </row>
    <row r="162">
      <c r="B162" s="38" t="s">
        <v>258</v>
      </c>
      <c r="C162" s="39" t="s">
        <v>9</v>
      </c>
      <c r="D162" s="39" t="s">
        <v>206</v>
      </c>
      <c r="E162" s="42"/>
      <c r="F162" s="41" t="s">
        <v>10</v>
      </c>
    </row>
    <row r="163">
      <c r="B163" s="38" t="s">
        <v>259</v>
      </c>
      <c r="C163" s="39" t="s">
        <v>67</v>
      </c>
      <c r="D163" s="39" t="s">
        <v>206</v>
      </c>
      <c r="E163" s="40" t="str">
        <f>HYPERLINK("https://ph.utexas.edu/prospective-graduate-students/admissions","URL")</f>
        <v>URL</v>
      </c>
      <c r="F163" s="41" t="s">
        <v>88</v>
      </c>
    </row>
    <row r="164">
      <c r="B164" s="38" t="s">
        <v>260</v>
      </c>
      <c r="C164" s="39" t="s">
        <v>14</v>
      </c>
      <c r="D164" s="39" t="s">
        <v>206</v>
      </c>
      <c r="E164" s="42"/>
      <c r="F164" s="41" t="s">
        <v>10</v>
      </c>
    </row>
    <row r="165">
      <c r="B165" s="38" t="s">
        <v>261</v>
      </c>
      <c r="C165" s="39" t="s">
        <v>67</v>
      </c>
      <c r="D165" s="39" t="s">
        <v>206</v>
      </c>
      <c r="E165" s="40" t="str">
        <f>HYPERLINK("http://www.phys.virginia.edu/GraduateBrochure/GraduateAdmissions.asp","URL")</f>
        <v>URL</v>
      </c>
      <c r="F165" s="41" t="s">
        <v>88</v>
      </c>
    </row>
    <row r="166">
      <c r="B166" s="38" t="s">
        <v>38</v>
      </c>
      <c r="C166" s="39" t="s">
        <v>67</v>
      </c>
      <c r="D166" s="39" t="s">
        <v>206</v>
      </c>
      <c r="E166" s="40" t="str">
        <f>HYPERLINK("https://sharepoint.washington.edu/phys/grad/Pages/Admissions.aspx","URL")</f>
        <v>URL</v>
      </c>
      <c r="F166" s="41" t="s">
        <v>88</v>
      </c>
    </row>
    <row r="167">
      <c r="B167" s="46" t="s">
        <v>156</v>
      </c>
      <c r="C167" s="47" t="s">
        <v>67</v>
      </c>
      <c r="D167" s="47" t="s">
        <v>206</v>
      </c>
      <c r="E167" s="48" t="str">
        <f>HYPERLINK("http://www.physics.wisc.edu/academics/gradstudents/apply","URL")</f>
        <v>URL</v>
      </c>
      <c r="F167" s="49" t="s">
        <v>88</v>
      </c>
    </row>
    <row r="168">
      <c r="B168" s="3"/>
      <c r="C168" s="3"/>
      <c r="D168" s="3"/>
      <c r="F168" s="3"/>
    </row>
    <row r="169">
      <c r="B169" s="50" t="s">
        <v>262</v>
      </c>
      <c r="C169" s="1"/>
      <c r="D169" s="1"/>
      <c r="E169" s="1"/>
      <c r="F169" s="1"/>
    </row>
    <row r="170">
      <c r="B170" s="51" t="s">
        <v>263</v>
      </c>
    </row>
    <row r="171">
      <c r="B171" s="52" t="s">
        <v>264</v>
      </c>
    </row>
    <row r="172">
      <c r="B172" s="3"/>
    </row>
    <row r="173">
      <c r="B173" s="3" t="s">
        <v>265</v>
      </c>
    </row>
    <row r="174">
      <c r="B174" s="53" t="s">
        <v>266</v>
      </c>
    </row>
    <row r="175">
      <c r="B175" s="53" t="s">
        <v>267</v>
      </c>
    </row>
    <row r="176">
      <c r="B176" s="53" t="s">
        <v>268</v>
      </c>
    </row>
    <row r="177">
      <c r="B177" s="53" t="s">
        <v>269</v>
      </c>
    </row>
    <row r="178">
      <c r="B178" s="54"/>
    </row>
    <row r="179">
      <c r="B179" s="3" t="s">
        <v>270</v>
      </c>
    </row>
    <row r="180">
      <c r="B180" s="51" t="str">
        <f>HYPERLINK("https://docs.google.com/spreadsheets/u/1/d/1MYcxZMhf97H5Uxr2Y7XndHn6eEC5oO8XWQi2PU5jLxQ/htmlview", "Biology/Biomedical")</f>
        <v>Biology/Biomedical</v>
      </c>
    </row>
    <row r="181">
      <c r="B181" s="51" t="str">
        <f>HYPERLINK("https://docs.google.com/spreadsheets/d/19lfwzMSaxqzo5riR0Ir1PLc7FPmU3QQBeZAkt4vug7U/edit#gid=0","Chemistry")</f>
        <v>Chemistry</v>
      </c>
    </row>
    <row r="182">
      <c r="B182" s="3"/>
      <c r="H182" s="1"/>
    </row>
    <row r="183">
      <c r="B183" s="3" t="s">
        <v>271</v>
      </c>
      <c r="H183" s="55"/>
    </row>
    <row r="184">
      <c r="B184" s="56" t="s">
        <v>272</v>
      </c>
    </row>
    <row r="185">
      <c r="B185" s="3"/>
    </row>
    <row r="186">
      <c r="B186" s="1" t="s">
        <v>273</v>
      </c>
      <c r="G186" s="1"/>
    </row>
    <row r="187">
      <c r="B187" s="55" t="s">
        <v>274</v>
      </c>
      <c r="G187" s="55"/>
      <c r="H187" s="3"/>
    </row>
    <row r="188">
      <c r="B188" s="3"/>
    </row>
    <row r="189">
      <c r="B189" s="57"/>
    </row>
    <row r="190">
      <c r="B190" s="3"/>
    </row>
  </sheetData>
  <mergeCells count="4">
    <mergeCell ref="B2:H2"/>
    <mergeCell ref="B1:H1"/>
    <mergeCell ref="B186:F186"/>
    <mergeCell ref="B187:F187"/>
  </mergeCells>
  <hyperlinks>
    <hyperlink r:id="rId1" ref="B170"/>
    <hyperlink r:id="rId2" location="gid=0" ref="B171"/>
    <hyperlink r:id="rId3" ref="B174"/>
    <hyperlink r:id="rId4" ref="B175"/>
    <hyperlink r:id="rId5" ref="B176"/>
    <hyperlink r:id="rId6" ref="B177"/>
    <hyperlink r:id="rId7" location="GRE" ref="B184"/>
  </hyperlinks>
  <drawing r:id="rId8"/>
</worksheet>
</file>